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Лист1!$A$9:$S$124</definedName>
  </definedNames>
  <calcPr calcId="145621"/>
</workbook>
</file>

<file path=xl/calcChain.xml><?xml version="1.0" encoding="utf-8"?>
<calcChain xmlns="http://schemas.openxmlformats.org/spreadsheetml/2006/main">
  <c r="S54" i="1" l="1"/>
  <c r="S83" i="1"/>
  <c r="S121" i="1" l="1"/>
  <c r="S117" i="1"/>
  <c r="S106" i="1"/>
  <c r="S98" i="1"/>
  <c r="S84" i="1"/>
  <c r="S56" i="1"/>
  <c r="Q12" i="1"/>
  <c r="Q13" i="1"/>
  <c r="Q14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59" i="1"/>
  <c r="Q60" i="1"/>
  <c r="Q62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9" i="1"/>
  <c r="Q64" i="1"/>
  <c r="Q65" i="1"/>
  <c r="Q6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9" i="1"/>
  <c r="Q100" i="1"/>
  <c r="Q101" i="1"/>
  <c r="Q102" i="1"/>
  <c r="Q103" i="1"/>
  <c r="Q105" i="1"/>
  <c r="Q107" i="1"/>
  <c r="Q108" i="1"/>
  <c r="Q109" i="1"/>
  <c r="Q110" i="1"/>
  <c r="Q111" i="1"/>
  <c r="Q112" i="1"/>
  <c r="Q113" i="1"/>
  <c r="Q114" i="1"/>
  <c r="Q116" i="1"/>
  <c r="Q119" i="1"/>
  <c r="Q120" i="1"/>
  <c r="Q123" i="1"/>
  <c r="Q10" i="1"/>
  <c r="S122" i="1"/>
  <c r="Q122" i="1" s="1"/>
  <c r="S118" i="1"/>
  <c r="Q118" i="1" s="1"/>
  <c r="S115" i="1"/>
  <c r="Q115" i="1" s="1"/>
  <c r="S104" i="1"/>
  <c r="Q104" i="1" s="1"/>
  <c r="S67" i="1"/>
  <c r="Q67" i="1" s="1"/>
  <c r="S61" i="1"/>
  <c r="Q61" i="1" s="1"/>
  <c r="S34" i="1"/>
  <c r="Q34" i="1" s="1"/>
  <c r="S16" i="1"/>
  <c r="Q16" i="1" s="1"/>
  <c r="S17" i="1"/>
  <c r="Q17" i="1" s="1"/>
  <c r="S11" i="1"/>
  <c r="Q11" i="1" s="1"/>
  <c r="S124" i="1" l="1"/>
  <c r="S21" i="1"/>
  <c r="S15" i="1"/>
  <c r="S63" i="1"/>
  <c r="S38" i="1"/>
  <c r="Q38" i="1" s="1"/>
  <c r="S40" i="1" l="1"/>
  <c r="M79" i="1"/>
  <c r="P79" i="1" s="1"/>
  <c r="M85" i="1" l="1"/>
  <c r="P85" i="1" s="1"/>
  <c r="M86" i="1"/>
  <c r="P86" i="1" s="1"/>
  <c r="M87" i="1"/>
  <c r="P87" i="1" s="1"/>
  <c r="M88" i="1"/>
  <c r="P88" i="1" s="1"/>
  <c r="M89" i="1"/>
  <c r="P89" i="1" s="1"/>
  <c r="M90" i="1"/>
  <c r="P90" i="1" s="1"/>
  <c r="M91" i="1"/>
  <c r="P91" i="1" s="1"/>
  <c r="M41" i="1"/>
  <c r="P41" i="1" s="1"/>
  <c r="M42" i="1"/>
  <c r="P42" i="1" s="1"/>
  <c r="M43" i="1"/>
  <c r="P43" i="1" s="1"/>
  <c r="M44" i="1"/>
  <c r="P44" i="1" s="1"/>
  <c r="M45" i="1"/>
  <c r="P45" i="1" s="1"/>
  <c r="M46" i="1"/>
  <c r="P46" i="1" s="1"/>
  <c r="M47" i="1"/>
  <c r="P47" i="1" s="1"/>
  <c r="M48" i="1"/>
  <c r="P48" i="1" s="1"/>
  <c r="M49" i="1"/>
  <c r="P49" i="1" s="1"/>
  <c r="M50" i="1"/>
  <c r="P50" i="1" s="1"/>
  <c r="M51" i="1"/>
  <c r="P51" i="1" s="1"/>
  <c r="M36" i="1" l="1"/>
  <c r="P36" i="1" s="1"/>
  <c r="M35" i="1"/>
  <c r="P35" i="1" s="1"/>
  <c r="M34" i="1"/>
  <c r="P34" i="1" s="1"/>
  <c r="M33" i="1"/>
  <c r="P33" i="1" s="1"/>
  <c r="M32" i="1"/>
  <c r="P32" i="1" s="1"/>
  <c r="M31" i="1"/>
  <c r="P31" i="1" s="1"/>
  <c r="M30" i="1"/>
  <c r="P30" i="1" s="1"/>
  <c r="M29" i="1"/>
  <c r="P29" i="1" s="1"/>
  <c r="M28" i="1"/>
  <c r="P28" i="1" s="1"/>
  <c r="M27" i="1"/>
  <c r="P27" i="1" s="1"/>
  <c r="M26" i="1"/>
  <c r="P26" i="1" s="1"/>
  <c r="M25" i="1"/>
  <c r="P25" i="1" s="1"/>
  <c r="M24" i="1"/>
  <c r="P24" i="1" s="1"/>
  <c r="M23" i="1"/>
  <c r="P23" i="1" s="1"/>
  <c r="M22" i="1"/>
  <c r="P22" i="1" s="1"/>
  <c r="M112" i="1" l="1"/>
  <c r="P112" i="1" s="1"/>
  <c r="M113" i="1"/>
  <c r="P113" i="1" s="1"/>
  <c r="M99" i="1" l="1"/>
  <c r="P99" i="1" s="1"/>
  <c r="M100" i="1"/>
  <c r="P100" i="1" s="1"/>
  <c r="M101" i="1"/>
  <c r="P101" i="1" s="1"/>
  <c r="M102" i="1"/>
  <c r="P102" i="1" s="1"/>
  <c r="M17" i="1"/>
  <c r="P17" i="1" s="1"/>
  <c r="M10" i="1"/>
  <c r="P10" i="1" s="1"/>
  <c r="M11" i="1"/>
  <c r="P11" i="1" s="1"/>
  <c r="M12" i="1"/>
  <c r="P12" i="1" s="1"/>
  <c r="M75" i="1"/>
  <c r="P75" i="1" s="1"/>
  <c r="M76" i="1"/>
  <c r="P76" i="1" s="1"/>
  <c r="M77" i="1"/>
  <c r="P77" i="1" s="1"/>
  <c r="M78" i="1"/>
  <c r="P78" i="1" s="1"/>
  <c r="M80" i="1"/>
  <c r="P80" i="1" s="1"/>
  <c r="M81" i="1"/>
  <c r="P81" i="1" s="1"/>
  <c r="M82" i="1"/>
  <c r="P82" i="1" s="1"/>
  <c r="M83" i="1"/>
  <c r="P83" i="1" s="1"/>
  <c r="M71" i="1"/>
  <c r="P71" i="1" s="1"/>
  <c r="M69" i="1"/>
  <c r="P69" i="1" s="1"/>
  <c r="M70" i="1"/>
  <c r="P70" i="1" s="1"/>
  <c r="M74" i="1"/>
  <c r="P74" i="1" s="1"/>
  <c r="M72" i="1"/>
  <c r="P72" i="1" s="1"/>
  <c r="M73" i="1"/>
  <c r="P73" i="1" s="1"/>
  <c r="M107" i="1"/>
  <c r="P107" i="1" s="1"/>
  <c r="M108" i="1"/>
  <c r="P108" i="1" s="1"/>
  <c r="M109" i="1"/>
  <c r="P109" i="1" s="1"/>
  <c r="M110" i="1"/>
  <c r="P110" i="1" s="1"/>
  <c r="M111" i="1"/>
  <c r="P111" i="1" s="1"/>
  <c r="M16" i="1" l="1"/>
  <c r="P16" i="1" s="1"/>
</calcChain>
</file>

<file path=xl/sharedStrings.xml><?xml version="1.0" encoding="utf-8"?>
<sst xmlns="http://schemas.openxmlformats.org/spreadsheetml/2006/main" count="255" uniqueCount="116">
  <si>
    <t xml:space="preserve">Наименование учреждения </t>
  </si>
  <si>
    <t>Наименование муниципальной услуги (работы)</t>
  </si>
  <si>
    <t>Базовый норматив затрат, непосредственно связанных с оказанием муниципальной услуги, руб.</t>
  </si>
  <si>
    <t>Базовый норматив затрат на общехозяйственные нужды, руб.</t>
  </si>
  <si>
    <t>Базовый норматив затрат на оказание муниципальной услуги, руб.</t>
  </si>
  <si>
    <t>Отраслевой корректирующий коэффициент к базовому нормативу затрат на оказание муниципальных услуг</t>
  </si>
  <si>
    <t>Территориальный корректирующий коэффициент к базовому нормативу затрат на оказание муниципальных услуг</t>
  </si>
  <si>
    <t xml:space="preserve">Нормативные затраты на оказание муниципальных услуг (работ), руб. </t>
  </si>
  <si>
    <t>Объем муниципальных услуг (работ)</t>
  </si>
  <si>
    <t>Итого объем субсидии на финансовое обеспечение выполнения муниципального задания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</si>
  <si>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</si>
  <si>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</si>
  <si>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</si>
  <si>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</si>
  <si>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</si>
  <si>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</si>
  <si>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</si>
  <si>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</si>
  <si>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</si>
  <si>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</si>
  <si>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Коэффициент выравнивания на оказание муниципальной услуги (работы), руб.</t>
  </si>
  <si>
    <t>13=3+4+5+6+7+8+9+10+11+12</t>
  </si>
  <si>
    <t>20=13*14*16*18</t>
  </si>
  <si>
    <t>23=22+23</t>
  </si>
  <si>
    <t>МБУ СШОР  "Атлетика"</t>
  </si>
  <si>
    <t>МАУ СШ "Дельфин"</t>
  </si>
  <si>
    <t>МБУ СШ "Раевская"</t>
  </si>
  <si>
    <t>МБУ СШОР "Водник"</t>
  </si>
  <si>
    <t>МБУ "ЦФМР"</t>
  </si>
  <si>
    <t>МБУ ФСКИ "Второе дыхание"</t>
  </si>
  <si>
    <t>МБУ СШ "Факел"</t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</si>
  <si>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 xml:space="preserve">Шахматы Этап начальной подготовки </t>
    </r>
    <r>
      <rPr>
        <sz val="8"/>
        <rFont val="Times New Roman"/>
        <family val="1"/>
        <charset val="204"/>
      </rPr>
      <t>(показатель объема - Число лиц, прошедших спортивную подготовку на этапах спортивной подготовки)</t>
    </r>
  </si>
  <si>
    <t>МБУ "СШ "Лидер"</t>
  </si>
  <si>
    <r>
      <rPr>
        <b/>
        <sz val="8"/>
        <rFont val="Times New Roman"/>
        <family val="1"/>
        <charset val="204"/>
      </rPr>
      <t>Обеспечение участия лиц, проходящих спортивную полготовку в спортивных соревнованиях</t>
    </r>
    <r>
      <rPr>
        <sz val="8"/>
        <rFont val="Times New Roman"/>
        <family val="1"/>
        <charset val="204"/>
      </rPr>
      <t xml:space="preserve"> (показатель объема - количество спортивных мероприятий)</t>
    </r>
  </si>
  <si>
    <r>
      <rPr>
        <b/>
        <sz val="8"/>
        <rFont val="Times New Roman"/>
        <family val="1"/>
        <charset val="204"/>
      </rPr>
      <t>Организация и проведение спортивно-оздоровительной работы по развитию физической культуры и спорта среди различных групп населения</t>
    </r>
    <r>
      <rPr>
        <sz val="8"/>
        <rFont val="Times New Roman"/>
        <family val="1"/>
        <charset val="204"/>
      </rPr>
      <t xml:space="preserve"> (показатель объема - количество выданных абониментов)</t>
    </r>
  </si>
  <si>
    <r>
      <rPr>
        <b/>
        <sz val="8"/>
        <rFont val="Times New Roman"/>
        <family val="1"/>
        <charset val="204"/>
      </rPr>
  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  </r>
    <r>
      <rPr>
        <sz val="8"/>
        <rFont val="Times New Roman"/>
        <family val="1"/>
        <charset val="204"/>
      </rPr>
      <t xml:space="preserve"> (за исключением тестирования выполнения нормативов испытаний комплекса ГТО) (показатель объема - количество спортивных мероприятий)</t>
    </r>
  </si>
  <si>
    <r>
      <rPr>
        <b/>
        <sz val="8"/>
        <rFont val="Times New Roman"/>
        <family val="1"/>
        <charset val="204"/>
      </rPr>
      <t>Организация и проведение официальных спортивных мероприятий</t>
    </r>
    <r>
      <rPr>
        <sz val="8"/>
        <rFont val="Times New Roman"/>
        <family val="1"/>
        <charset val="204"/>
      </rPr>
      <t xml:space="preserve"> (показатель объема - количество спортивных мероприятий)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</si>
  <si>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Стрельба из лука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</si>
  <si>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Стрельба из лука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</si>
  <si>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Стрельба из лука Этап совершенствования спортивного мастерства </t>
    </r>
    <r>
      <rPr>
        <sz val="8"/>
        <rFont val="Times New Roman"/>
        <family val="1"/>
        <charset val="204"/>
      </rPr>
      <t>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</si>
  <si>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 xml:space="preserve">Теннис Этап начальной подготовки 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 апах
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</si>
  <si>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Теннис Тренировочный этап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</si>
  <si>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 xml:space="preserve">Триатлон  Этап начальной подготовки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</si>
  <si>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Триатлон Тренировочный этап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</si>
  <si>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Футбол Этап начальной подготовки (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</si>
  <si>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Футбол Тренировочный этап (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</si>
  <si>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Футбол Этап совершенствования спортивного мастерства (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</si>
  <si>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Художественная гимнастика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</si>
  <si>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Шашки Этап совершенствования спортивного мастерства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</si>
  <si>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Шашки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</si>
  <si>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Шашки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</si>
  <si>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>Спортивная подготовка по неолимпийским видам спорта</t>
    </r>
    <r>
      <rPr>
        <b/>
        <sz val="8"/>
        <rFont val="Times New Roman"/>
        <family val="1"/>
        <charset val="204"/>
      </rPr>
      <t xml:space="preserve"> Армспорт Тренировочный этап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</si>
  <si>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 xml:space="preserve">Дзюдо Этап высшего спортивного мастерства 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 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</si>
  <si>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 xml:space="preserve">Дзюдо Этап совершенствования спортивного мастерства 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</si>
  <si>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Дзюдо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</si>
  <si>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Дзюдо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</si>
  <si>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 xml:space="preserve">Самбо Этап высшего спортивного мастерства 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</si>
  <si>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Самбо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</si>
  <si>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>Спортивная подготовка по неолимпийским видам спорта</t>
    </r>
    <r>
      <rPr>
        <b/>
        <sz val="8"/>
        <rFont val="Times New Roman"/>
        <family val="1"/>
        <charset val="204"/>
      </rPr>
      <t xml:space="preserve"> Самбо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</si>
  <si>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Ушу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</si>
  <si>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Ушу Тренировочный этап</t>
    </r>
    <r>
      <rPr>
        <sz val="8"/>
        <rFont val="Times New Roman"/>
        <family val="1"/>
        <charset val="204"/>
      </rPr>
      <t xml:space="preserve"> (показатель объема Число лиц, прошедших спортивную подготовку на этапах СП)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</si>
  <si>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Спортивная аэробика Этап совершенствования спортивного мастерства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</si>
  <si>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Спортивная аэробика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</si>
  <si>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неолимпийским видам спорта </t>
    </r>
    <r>
      <rPr>
        <b/>
        <sz val="8"/>
        <rFont val="Times New Roman"/>
        <family val="1"/>
        <charset val="204"/>
      </rPr>
      <t>Спортивная аэробика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</si>
  <si>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Легкая атлетика Этап совершенствования спортивного мастерства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СП)
</t>
    </r>
  </si>
  <si>
    <t>МБУ ЦР ДМ ОВЗ "Мир без границ"</t>
  </si>
  <si>
    <r>
      <rPr>
        <b/>
        <sz val="8"/>
        <rFont val="Times New Roman"/>
        <family val="1"/>
        <charset val="204"/>
      </rPr>
      <t>Проведение занятий физкультурно-спортивной направленнойти по месту проживания граждан</t>
    </r>
    <r>
      <rPr>
        <sz val="8"/>
        <rFont val="Times New Roman"/>
        <family val="1"/>
        <charset val="204"/>
      </rPr>
      <t xml:space="preserve"> (показатель объема - количество проведенных занятий)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</si>
  <si>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Конный спорт 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</si>
  <si>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Конный спорт  Тренировочный этап 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</si>
  <si>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Легкая атлетика Этап высшего спортивного мастерства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</si>
  <si>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Легкая атлетика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</si>
  <si>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 xml:space="preserve">Легкая атлетика Этап начальной подготовки </t>
    </r>
    <r>
      <rPr>
        <sz val="8"/>
        <rFont val="Times New Roman"/>
        <family val="1"/>
        <charset val="204"/>
      </rPr>
      <t>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</si>
  <si>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Плавание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</si>
  <si>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Плавание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</si>
  <si>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 xml:space="preserve">Спортивная борьба Этап начальной подготовки </t>
    </r>
    <r>
      <rPr>
        <sz val="8"/>
        <rFont val="Times New Roman"/>
        <family val="1"/>
        <charset val="204"/>
      </rPr>
      <t>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</si>
  <si>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Дзюдо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</si>
  <si>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Хоккей на траве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</si>
  <si>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Хоккей на траве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</si>
  <si>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Пулевая стрельба Этап начальной подготовки </t>
    </r>
    <r>
      <rPr>
        <sz val="8"/>
        <rFont val="Times New Roman"/>
        <family val="1"/>
        <charset val="204"/>
      </rPr>
      <t>(показатель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</si>
  <si>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Пулевая стрельба Тренировочный этап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</si>
  <si>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>Спортивная подготовка по олимпийским видам спорта</t>
    </r>
    <r>
      <rPr>
        <b/>
        <sz val="8"/>
        <rFont val="Times New Roman"/>
        <family val="1"/>
        <charset val="204"/>
      </rPr>
      <t xml:space="preserve"> Пулевая стрельба Этап совершенствования спортивного мастерства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</si>
  <si>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 xml:space="preserve">Гольф Этап начальной подготовки  </t>
    </r>
    <r>
      <rPr>
        <sz val="8"/>
        <rFont val="Times New Roman"/>
        <family val="1"/>
        <charset val="204"/>
      </rPr>
      <t>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</si>
  <si>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Спортивная борьба Тренировочный этап</t>
    </r>
    <r>
      <rPr>
        <sz val="8"/>
        <rFont val="Times New Roman"/>
        <family val="1"/>
        <charset val="204"/>
      </rPr>
      <t xml:space="preserve"> (показатель объема Число лиц, прошедших спортивную подготовку на этапах СП)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</si>
  <si>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Прыжки на батуте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</si>
  <si>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Прыжки на батуте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</si>
  <si>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Прыжки на батуте этап совершенствования спортивного мастерства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</si>
  <si>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Парусный спорт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</si>
  <si>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Парусный спорт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</si>
  <si>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Парусный спорт Этап совершенствования спортивного мастерства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</si>
  <si>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Настольный теннис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</si>
  <si>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Настольный теннис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</si>
  <si>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Настольный теннис Этап совершенствования спортивного мастерства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</si>
  <si>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Бадминтон Этап начальной подготовки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</si>
  <si>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t xml:space="preserve">Спортивная подготовка по олимпийским видам спорта </t>
    </r>
    <r>
      <rPr>
        <b/>
        <sz val="8"/>
        <rFont val="Times New Roman"/>
        <family val="1"/>
        <charset val="204"/>
      </rPr>
      <t>Бадминтон Тренировочный этап</t>
    </r>
    <r>
      <rPr>
        <sz val="8"/>
        <rFont val="Times New Roman"/>
        <family val="1"/>
        <charset val="204"/>
      </rPr>
      <t xml:space="preserve"> (показатель объема - Число лиц, прошедших спортивную подготовку на этапах спортивной подготовки)</t>
    </r>
  </si>
  <si>
    <r>
      <rPr>
        <b/>
        <sz val="8"/>
        <rFont val="Times New Roman"/>
        <family val="1"/>
        <charset val="204"/>
      </rPr>
      <t>Обеспечение участия спортивных сборных команд в официальных спортивных мероприятиях</t>
    </r>
    <r>
      <rPr>
        <sz val="8"/>
        <rFont val="Times New Roman"/>
        <family val="1"/>
        <charset val="204"/>
      </rPr>
      <t xml:space="preserve"> (показатель объема - количество спортивных мероприятий)</t>
    </r>
  </si>
  <si>
    <r>
      <rPr>
        <b/>
        <sz val="8"/>
        <rFont val="Times New Roman"/>
        <family val="1"/>
        <charset val="204"/>
      </rPr>
      <t xml:space="preserve">Организация и проведение официальных физкультурных (физкультурно-оздоровительных) мероприятий </t>
    </r>
    <r>
      <rPr>
        <sz val="8"/>
        <rFont val="Times New Roman"/>
        <family val="1"/>
        <charset val="204"/>
      </rPr>
      <t>(показатель объема - количество спортивных мероприятий)</t>
    </r>
  </si>
  <si>
    <r>
      <rPr>
        <b/>
        <sz val="8"/>
        <rFont val="Times New Roman"/>
        <family val="1"/>
        <charset val="204"/>
      </rPr>
      <t>Проведение тестирования выполнения номативов испытаний (тестов) комплекса ГТО</t>
    </r>
    <r>
      <rPr>
        <sz val="8"/>
        <rFont val="Times New Roman"/>
        <family val="1"/>
        <charset val="204"/>
      </rPr>
      <t xml:space="preserve"> (показатель объема -Количество мероприятий (Единица); Число лиц, привлеченных к выполнению нормативов ГТО (Человек))</t>
    </r>
  </si>
  <si>
    <r>
      <rPr>
        <b/>
        <sz val="8"/>
        <rFont val="Times New Roman"/>
        <family val="1"/>
        <charset val="204"/>
      </rPr>
      <t xml:space="preserve">Обеспечение участия в официальных физкультурных (физкультурно-оздоровительных) мероприятиях </t>
    </r>
    <r>
      <rPr>
        <sz val="8"/>
        <rFont val="Times New Roman"/>
        <family val="1"/>
        <charset val="204"/>
      </rPr>
      <t xml:space="preserve">(показатель объема - количество спортивных мероприятий) </t>
    </r>
  </si>
  <si>
    <t>х</t>
  </si>
  <si>
    <t>МАУ СШ "Пегас"</t>
  </si>
  <si>
    <t>МАУ СШ "Победа"</t>
  </si>
  <si>
    <t>Значения базовых норматив затрат на оказание муниципальных услуг, значения отраслевых корректирующих коэффициентов к базовым нормативам затрат и коэффициентов выравнивания к базовым нормативам затрат на оказание муниципальных услуг, а также размеры нормативных затрат на выполнение работ для муниципальных учреждений муниципального образования город Новороссийск, функции и полномочия учредителя в отношении которых осуществляет управление физической культуры и спорта муниципального образования город Новороссийск на 2019 год</t>
  </si>
  <si>
    <t>ИТОГО СШ "Дельфин"</t>
  </si>
  <si>
    <t>ИТОГО СШ "Пегас"</t>
  </si>
  <si>
    <t>ИТОГО СШ "Победа"</t>
  </si>
  <si>
    <t>ИТОГО СШ "Лидер"</t>
  </si>
  <si>
    <t>ИТОГО ЦФМР</t>
  </si>
  <si>
    <t>ИТОГО СЩ "Факел"</t>
  </si>
  <si>
    <t>ИТОГО СШ "Раевская"</t>
  </si>
  <si>
    <t>ИТОГО СШОР "Атлетика"</t>
  </si>
  <si>
    <t>ИТОГО СШОР "Водник"</t>
  </si>
  <si>
    <t>ИТОГо ФСКИ "Второе дыхание"</t>
  </si>
  <si>
    <t>ИТОГО ЦР ДМ ОВЗ "Мир без границ"</t>
  </si>
  <si>
    <t xml:space="preserve">Начальник управления физической культуры и спорта муниципального образования город Новороссийск </t>
  </si>
  <si>
    <t>С.А. Костенко</t>
  </si>
  <si>
    <t xml:space="preserve">Приложение к приказу управления  
физической культуры и спорта 
муниципального образования 
город Новороссийск
№ 333 от «19» декабря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</si>
</sst>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Font="1"/>
    <xf numFmtId="0" fontId="11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/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6" fillId="3" borderId="1" xfId="0" applyFont="1" applyFill="1" applyBorder="1"/>
    <xf numFmtId="0" fontId="11" fillId="3" borderId="1" xfId="0" applyFont="1" applyFill="1" applyBorder="1"/>
    <xf numFmtId="0" fontId="9" fillId="3" borderId="1" xfId="0" applyFont="1" applyFill="1" applyBorder="1"/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zoomScale="85" zoomScaleNormal="85" workbookViewId="0">
      <pane xSplit="2" ySplit="9" topLeftCell="C128" activePane="bottomRight" state="frozen"/>
      <selection pane="topRight" activeCell="C1" sqref="C1"/>
      <selection pane="bottomLeft" activeCell="A8" sqref="A8"/>
      <selection pane="bottomRight" activeCell="F1" sqref="F1"/>
    </sheetView>
  </sheetViews>
  <sheetFormatPr defaultRowHeight="15" x14ac:dyDescent="0.25"/>
  <cols>
    <col min="1" max="1" width="13" style="34" customWidth="1"/>
    <col min="2" max="2" width="33.42578125" customWidth="1"/>
    <col min="3" max="5" width="7.28515625" customWidth="1"/>
    <col min="6" max="12" width="7" customWidth="1"/>
    <col min="13" max="13" width="7.85546875" style="4" customWidth="1"/>
    <col min="14" max="14" width="10.28515625" customWidth="1"/>
    <col min="15" max="15" width="10.5703125" customWidth="1"/>
    <col min="16" max="16" width="10.28515625" customWidth="1"/>
    <col min="17" max="17" width="11.140625" customWidth="1"/>
    <col min="18" max="18" width="9.140625" style="35"/>
    <col min="19" max="19" width="8.28515625" customWidth="1"/>
  </cols>
  <sheetData>
    <row r="1" spans="1:19" ht="131.25" customHeight="1" x14ac:dyDescent="0.3">
      <c r="A1" s="69" t="s">
        <v>115</v>
      </c>
      <c r="B1" s="70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4"/>
      <c r="O1" s="44"/>
      <c r="P1" s="44"/>
      <c r="Q1" s="44"/>
      <c r="R1" s="46"/>
      <c r="S1" s="44"/>
    </row>
    <row r="2" spans="1:19" ht="3" customHeight="1" x14ac:dyDescent="0.3">
      <c r="A2" s="70"/>
      <c r="B2" s="70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  <c r="R2" s="46"/>
      <c r="S2" s="44"/>
    </row>
    <row r="3" spans="1:19" ht="1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  <c r="R3" s="46"/>
      <c r="S3" s="44"/>
    </row>
    <row r="4" spans="1:19" hidden="1" x14ac:dyDescent="0.25">
      <c r="A4" s="68" t="s">
        <v>101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96.7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0.5" customHeight="1" thickBot="1" x14ac:dyDescent="0.3"/>
    <row r="7" spans="1:19" s="40" customFormat="1" ht="120" customHeight="1" x14ac:dyDescent="0.25">
      <c r="A7" s="71" t="s">
        <v>0</v>
      </c>
      <c r="B7" s="75" t="s">
        <v>1</v>
      </c>
      <c r="C7" s="75" t="s">
        <v>2</v>
      </c>
      <c r="D7" s="75"/>
      <c r="E7" s="75"/>
      <c r="F7" s="75" t="s">
        <v>3</v>
      </c>
      <c r="G7" s="75"/>
      <c r="H7" s="75"/>
      <c r="I7" s="75"/>
      <c r="J7" s="75"/>
      <c r="K7" s="75"/>
      <c r="L7" s="75"/>
      <c r="M7" s="77" t="s">
        <v>4</v>
      </c>
      <c r="N7" s="77" t="s">
        <v>5</v>
      </c>
      <c r="O7" s="77" t="s">
        <v>6</v>
      </c>
      <c r="P7" s="77" t="s">
        <v>20</v>
      </c>
      <c r="Q7" s="77" t="s">
        <v>7</v>
      </c>
      <c r="R7" s="73" t="s">
        <v>8</v>
      </c>
      <c r="S7" s="77" t="s">
        <v>9</v>
      </c>
    </row>
    <row r="8" spans="1:19" s="40" customFormat="1" ht="15.75" thickBot="1" x14ac:dyDescent="0.3">
      <c r="A8" s="72"/>
      <c r="B8" s="76"/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78"/>
      <c r="N8" s="78"/>
      <c r="O8" s="78"/>
      <c r="P8" s="78"/>
      <c r="Q8" s="78"/>
      <c r="R8" s="74"/>
      <c r="S8" s="78"/>
    </row>
    <row r="9" spans="1:19" s="40" customFormat="1" ht="9" customHeight="1" x14ac:dyDescent="0.25">
      <c r="A9" s="41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 t="s">
        <v>21</v>
      </c>
      <c r="N9" s="33">
        <v>14</v>
      </c>
      <c r="O9" s="33">
        <v>16</v>
      </c>
      <c r="P9" s="33">
        <v>18</v>
      </c>
      <c r="Q9" s="33" t="s">
        <v>22</v>
      </c>
      <c r="R9" s="42">
        <v>21</v>
      </c>
      <c r="S9" s="33" t="s">
        <v>23</v>
      </c>
    </row>
    <row r="10" spans="1:19" s="8" customFormat="1" ht="68.25" customHeight="1" x14ac:dyDescent="0.25">
      <c r="A10" s="5" t="s">
        <v>25</v>
      </c>
      <c r="B10" s="5" t="s">
        <v>72</v>
      </c>
      <c r="C10" s="10">
        <v>17543.27</v>
      </c>
      <c r="D10" s="10">
        <v>8911.3799999999992</v>
      </c>
      <c r="E10" s="10">
        <v>629200</v>
      </c>
      <c r="F10" s="10">
        <v>5644.99</v>
      </c>
      <c r="G10" s="10">
        <v>1162.17</v>
      </c>
      <c r="H10" s="10">
        <v>16.61</v>
      </c>
      <c r="I10" s="10">
        <v>122.46</v>
      </c>
      <c r="J10" s="10">
        <v>16.61</v>
      </c>
      <c r="K10" s="10">
        <v>11695.51</v>
      </c>
      <c r="L10" s="10">
        <v>0</v>
      </c>
      <c r="M10" s="10">
        <f>L10+K10+J10+I10+H10+G10+F10+E10+D10+C10</f>
        <v>674313</v>
      </c>
      <c r="N10" s="11">
        <v>1</v>
      </c>
      <c r="O10" s="7">
        <v>1</v>
      </c>
      <c r="P10" s="43">
        <f>Q10/M10</f>
        <v>9.1802415940371904E-2</v>
      </c>
      <c r="Q10" s="10">
        <f>S10/R10</f>
        <v>61903.5625</v>
      </c>
      <c r="R10" s="30">
        <v>128</v>
      </c>
      <c r="S10" s="7">
        <v>7923656</v>
      </c>
    </row>
    <row r="11" spans="1:19" s="8" customFormat="1" ht="56.25" x14ac:dyDescent="0.25">
      <c r="A11" s="5" t="s">
        <v>25</v>
      </c>
      <c r="B11" s="5" t="s">
        <v>73</v>
      </c>
      <c r="C11" s="15">
        <v>7368.17</v>
      </c>
      <c r="D11" s="15">
        <v>9152.2199999999993</v>
      </c>
      <c r="E11" s="15">
        <v>129900</v>
      </c>
      <c r="F11" s="15">
        <v>1066.9000000000001</v>
      </c>
      <c r="G11" s="10">
        <v>219.65</v>
      </c>
      <c r="H11" s="10">
        <v>3.14</v>
      </c>
      <c r="I11" s="10">
        <v>23.15</v>
      </c>
      <c r="J11" s="10">
        <v>3.14</v>
      </c>
      <c r="K11" s="10">
        <v>4912.12</v>
      </c>
      <c r="L11" s="10">
        <v>0</v>
      </c>
      <c r="M11" s="10">
        <f>L11+K11+J11+I11+H11+G11+F11+E11+D11+C11</f>
        <v>152648.49000000002</v>
      </c>
      <c r="N11" s="11">
        <v>1</v>
      </c>
      <c r="O11" s="7">
        <v>1</v>
      </c>
      <c r="P11" s="43">
        <f>Q11/M11</f>
        <v>0.25985219011628902</v>
      </c>
      <c r="Q11" s="10">
        <f>S11/R11</f>
        <v>39666.044444444444</v>
      </c>
      <c r="R11" s="30">
        <v>90</v>
      </c>
      <c r="S11" s="7">
        <f>3569594+350</f>
        <v>3569944</v>
      </c>
    </row>
    <row r="12" spans="1:19" s="8" customFormat="1" ht="67.5" x14ac:dyDescent="0.25">
      <c r="A12" s="5" t="s">
        <v>25</v>
      </c>
      <c r="B12" s="5" t="s">
        <v>74</v>
      </c>
      <c r="C12" s="15">
        <v>7368.17</v>
      </c>
      <c r="D12" s="15">
        <v>4120.3</v>
      </c>
      <c r="E12" s="15">
        <v>129900</v>
      </c>
      <c r="F12" s="10">
        <v>254.32</v>
      </c>
      <c r="G12" s="10">
        <v>108.52</v>
      </c>
      <c r="H12" s="10">
        <v>153.1</v>
      </c>
      <c r="I12" s="10">
        <v>16.16</v>
      </c>
      <c r="J12" s="10">
        <v>0</v>
      </c>
      <c r="K12" s="10">
        <v>4912.12</v>
      </c>
      <c r="L12" s="10">
        <v>0</v>
      </c>
      <c r="M12" s="10">
        <f>L12+K12+J12+I12+H12+G12+F12+E12+D12+C12</f>
        <v>146832.69</v>
      </c>
      <c r="N12" s="11">
        <v>1</v>
      </c>
      <c r="O12" s="7">
        <v>1</v>
      </c>
      <c r="P12" s="43">
        <f>Q12/M12</f>
        <v>0.26533714438294814</v>
      </c>
      <c r="Q12" s="10">
        <f>S12/R12</f>
        <v>38960.166666666664</v>
      </c>
      <c r="R12" s="30">
        <v>60</v>
      </c>
      <c r="S12" s="7">
        <v>2337610</v>
      </c>
    </row>
    <row r="13" spans="1:19" s="8" customFormat="1" ht="75" customHeight="1" x14ac:dyDescent="0.25">
      <c r="A13" s="3" t="s">
        <v>25</v>
      </c>
      <c r="B13" s="3" t="s">
        <v>94</v>
      </c>
      <c r="C13" s="7"/>
      <c r="D13" s="7" t="s">
        <v>98</v>
      </c>
      <c r="E13" s="7" t="s">
        <v>98</v>
      </c>
      <c r="F13" s="7" t="s">
        <v>98</v>
      </c>
      <c r="G13" s="7" t="s">
        <v>98</v>
      </c>
      <c r="H13" s="7"/>
      <c r="I13" s="7"/>
      <c r="J13" s="7"/>
      <c r="K13" s="7"/>
      <c r="L13" s="7"/>
      <c r="M13" s="7"/>
      <c r="N13" s="7"/>
      <c r="O13" s="7"/>
      <c r="P13" s="43"/>
      <c r="Q13" s="10">
        <f>S13/R13</f>
        <v>49825</v>
      </c>
      <c r="R13" s="30">
        <v>2</v>
      </c>
      <c r="S13" s="7">
        <v>99650</v>
      </c>
    </row>
    <row r="14" spans="1:19" s="8" customFormat="1" ht="44.25" x14ac:dyDescent="0.25">
      <c r="A14" s="3" t="s">
        <v>25</v>
      </c>
      <c r="B14" s="3" t="s">
        <v>36</v>
      </c>
      <c r="C14" s="7"/>
      <c r="D14" s="7" t="s">
        <v>98</v>
      </c>
      <c r="E14" s="7" t="s">
        <v>98</v>
      </c>
      <c r="F14" s="7" t="s">
        <v>98</v>
      </c>
      <c r="G14" s="7" t="s">
        <v>98</v>
      </c>
      <c r="H14" s="7"/>
      <c r="I14" s="7"/>
      <c r="J14" s="7"/>
      <c r="K14" s="7"/>
      <c r="L14" s="7"/>
      <c r="M14" s="7"/>
      <c r="N14" s="7"/>
      <c r="O14" s="7"/>
      <c r="P14" s="43"/>
      <c r="Q14" s="10">
        <f>S14/R14</f>
        <v>3750</v>
      </c>
      <c r="R14" s="30">
        <v>8</v>
      </c>
      <c r="S14" s="7">
        <v>30000</v>
      </c>
    </row>
    <row r="15" spans="1:19" s="8" customFormat="1" ht="22.5" customHeight="1" x14ac:dyDescent="0.25">
      <c r="A15" s="81" t="s">
        <v>102</v>
      </c>
      <c r="B15" s="82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9"/>
      <c r="R15" s="50"/>
      <c r="S15" s="47">
        <f>SUM(S10:S14)</f>
        <v>13960860</v>
      </c>
    </row>
    <row r="16" spans="1:19" s="8" customFormat="1" ht="67.5" x14ac:dyDescent="0.25">
      <c r="A16" s="3" t="s">
        <v>99</v>
      </c>
      <c r="B16" s="3" t="s">
        <v>67</v>
      </c>
      <c r="C16" s="10">
        <v>5526.13</v>
      </c>
      <c r="D16" s="10">
        <v>73528.639999999999</v>
      </c>
      <c r="E16" s="10">
        <v>129900</v>
      </c>
      <c r="F16" s="10">
        <v>190.74</v>
      </c>
      <c r="G16" s="10">
        <v>81.39</v>
      </c>
      <c r="H16" s="10">
        <v>114.83</v>
      </c>
      <c r="I16" s="10">
        <v>12.12</v>
      </c>
      <c r="J16" s="10">
        <v>0</v>
      </c>
      <c r="K16" s="10">
        <v>3684.09</v>
      </c>
      <c r="L16" s="10">
        <v>0</v>
      </c>
      <c r="M16" s="10">
        <f>L16+K16+J16+I16+H16+G16+F16+E16+D16+C16</f>
        <v>213037.94</v>
      </c>
      <c r="N16" s="11">
        <v>1</v>
      </c>
      <c r="O16" s="7">
        <v>1</v>
      </c>
      <c r="P16" s="43">
        <f>Q16/M16</f>
        <v>0.61925440570270851</v>
      </c>
      <c r="Q16" s="10">
        <f>S16/R16</f>
        <v>131924.68292682926</v>
      </c>
      <c r="R16" s="30">
        <v>41</v>
      </c>
      <c r="S16" s="20">
        <f>5743272-334360</f>
        <v>5408912</v>
      </c>
    </row>
    <row r="17" spans="1:19" s="1" customFormat="1" ht="67.5" x14ac:dyDescent="0.25">
      <c r="A17" s="3" t="s">
        <v>99</v>
      </c>
      <c r="B17" s="3" t="s">
        <v>68</v>
      </c>
      <c r="C17" s="10">
        <v>16373.72</v>
      </c>
      <c r="D17" s="10">
        <v>304606.67</v>
      </c>
      <c r="E17" s="10">
        <v>629200</v>
      </c>
      <c r="F17" s="10">
        <v>1255.8800000000001</v>
      </c>
      <c r="G17" s="10">
        <v>535.91</v>
      </c>
      <c r="H17" s="10">
        <v>756.07</v>
      </c>
      <c r="I17" s="10">
        <v>79.81</v>
      </c>
      <c r="J17" s="10">
        <v>0</v>
      </c>
      <c r="K17" s="10">
        <v>10915.81</v>
      </c>
      <c r="L17" s="10">
        <v>0</v>
      </c>
      <c r="M17" s="10">
        <f>L17+K17+J17+I17+H17+G17+F17+E17+D17+C17</f>
        <v>963723.86999999988</v>
      </c>
      <c r="N17" s="11">
        <v>1</v>
      </c>
      <c r="O17" s="7">
        <v>1</v>
      </c>
      <c r="P17" s="43">
        <f>Q17/M17</f>
        <v>0.14535263093566417</v>
      </c>
      <c r="Q17" s="10">
        <f>S17/R17</f>
        <v>140079.79999999999</v>
      </c>
      <c r="R17" s="30">
        <v>25</v>
      </c>
      <c r="S17" s="20">
        <f>3501995</f>
        <v>3501995</v>
      </c>
    </row>
    <row r="18" spans="1:19" s="1" customFormat="1" ht="54" x14ac:dyDescent="0.25">
      <c r="A18" s="3" t="s">
        <v>99</v>
      </c>
      <c r="B18" s="3" t="s">
        <v>34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3"/>
      <c r="Q18" s="10">
        <f>S18/R18</f>
        <v>84623.928571428565</v>
      </c>
      <c r="R18" s="30">
        <v>14</v>
      </c>
      <c r="S18" s="20">
        <v>1184735</v>
      </c>
    </row>
    <row r="19" spans="1:19" s="1" customFormat="1" ht="43.5" x14ac:dyDescent="0.25">
      <c r="A19" s="3" t="s">
        <v>99</v>
      </c>
      <c r="B19" s="3" t="s">
        <v>33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3"/>
      <c r="Q19" s="10">
        <f>S19/R19</f>
        <v>15000</v>
      </c>
      <c r="R19" s="30">
        <v>4</v>
      </c>
      <c r="S19" s="7">
        <v>60000</v>
      </c>
    </row>
    <row r="20" spans="1:19" s="1" customFormat="1" ht="54.75" x14ac:dyDescent="0.25">
      <c r="A20" s="3" t="s">
        <v>99</v>
      </c>
      <c r="B20" s="3" t="s">
        <v>94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3"/>
      <c r="Q20" s="10">
        <f>S20/R20</f>
        <v>30000</v>
      </c>
      <c r="R20" s="30">
        <v>2</v>
      </c>
      <c r="S20" s="7">
        <v>60000</v>
      </c>
    </row>
    <row r="21" spans="1:19" s="1" customFormat="1" ht="15.75" x14ac:dyDescent="0.25">
      <c r="A21" s="81" t="s">
        <v>103</v>
      </c>
      <c r="B21" s="82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50"/>
      <c r="S21" s="47">
        <f>SUM(S16:S20)</f>
        <v>10215642</v>
      </c>
    </row>
    <row r="22" spans="1:19" s="1" customFormat="1" ht="67.5" x14ac:dyDescent="0.25">
      <c r="A22" s="5" t="s">
        <v>100</v>
      </c>
      <c r="B22" s="5" t="s">
        <v>37</v>
      </c>
      <c r="C22" s="10">
        <v>6140.14</v>
      </c>
      <c r="D22" s="10">
        <v>4572.43</v>
      </c>
      <c r="E22" s="10">
        <v>129900</v>
      </c>
      <c r="F22" s="10">
        <v>141.29</v>
      </c>
      <c r="G22" s="10">
        <v>60.29</v>
      </c>
      <c r="H22" s="10">
        <v>85.06</v>
      </c>
      <c r="I22" s="10">
        <v>8.98</v>
      </c>
      <c r="J22" s="10">
        <v>0</v>
      </c>
      <c r="K22" s="10">
        <v>4093.43</v>
      </c>
      <c r="L22" s="10">
        <v>0</v>
      </c>
      <c r="M22" s="10">
        <f t="shared" ref="M22:M36" si="0">L22+K22+J22+I22+H22+G22+F22+E22+D22+C22</f>
        <v>145001.62</v>
      </c>
      <c r="N22" s="11">
        <v>1</v>
      </c>
      <c r="O22" s="7">
        <v>1</v>
      </c>
      <c r="P22" s="43">
        <f t="shared" ref="P22:P36" si="1">Q22/M22</f>
        <v>0.13956559999286972</v>
      </c>
      <c r="Q22" s="10">
        <f t="shared" ref="Q22:Q39" si="2">S22/R22</f>
        <v>20237.238095238095</v>
      </c>
      <c r="R22" s="31">
        <v>105</v>
      </c>
      <c r="S22" s="7">
        <v>2124910</v>
      </c>
    </row>
    <row r="23" spans="1:19" s="1" customFormat="1" ht="67.5" x14ac:dyDescent="0.25">
      <c r="A23" s="5" t="s">
        <v>100</v>
      </c>
      <c r="B23" s="5" t="s">
        <v>38</v>
      </c>
      <c r="C23" s="10">
        <v>19648.46</v>
      </c>
      <c r="D23" s="10">
        <v>34780.42</v>
      </c>
      <c r="E23" s="10">
        <v>629200</v>
      </c>
      <c r="F23" s="10">
        <v>1205.6400000000001</v>
      </c>
      <c r="G23" s="10">
        <v>514.48</v>
      </c>
      <c r="H23" s="10">
        <v>725.83</v>
      </c>
      <c r="I23" s="10">
        <v>76.62</v>
      </c>
      <c r="J23" s="10">
        <v>0</v>
      </c>
      <c r="K23" s="10">
        <v>13098.98</v>
      </c>
      <c r="L23" s="10">
        <v>0</v>
      </c>
      <c r="M23" s="10">
        <f t="shared" si="0"/>
        <v>699250.43</v>
      </c>
      <c r="N23" s="11">
        <v>1</v>
      </c>
      <c r="O23" s="7">
        <v>1</v>
      </c>
      <c r="P23" s="43">
        <f t="shared" si="1"/>
        <v>6.5700130963932638E-2</v>
      </c>
      <c r="Q23" s="10">
        <f t="shared" si="2"/>
        <v>45940.84482758621</v>
      </c>
      <c r="R23" s="31">
        <v>58</v>
      </c>
      <c r="S23" s="7">
        <v>2664569</v>
      </c>
    </row>
    <row r="24" spans="1:19" s="1" customFormat="1" ht="66.75" x14ac:dyDescent="0.25">
      <c r="A24" s="5" t="s">
        <v>100</v>
      </c>
      <c r="B24" s="5" t="s">
        <v>39</v>
      </c>
      <c r="C24" s="10">
        <v>73681.740000000005</v>
      </c>
      <c r="D24" s="10">
        <v>52601.96</v>
      </c>
      <c r="E24" s="10">
        <v>540550</v>
      </c>
      <c r="F24" s="10">
        <v>6781.74</v>
      </c>
      <c r="G24" s="10">
        <v>2893.92</v>
      </c>
      <c r="H24" s="10">
        <v>4082.79</v>
      </c>
      <c r="I24" s="10">
        <v>431</v>
      </c>
      <c r="J24" s="10">
        <v>0</v>
      </c>
      <c r="K24" s="10">
        <v>49121.16</v>
      </c>
      <c r="L24" s="10">
        <v>0</v>
      </c>
      <c r="M24" s="10">
        <f t="shared" si="0"/>
        <v>730144.30999999994</v>
      </c>
      <c r="N24" s="11">
        <v>1</v>
      </c>
      <c r="O24" s="7">
        <v>1</v>
      </c>
      <c r="P24" s="43">
        <f t="shared" si="1"/>
        <v>0.13704398913810462</v>
      </c>
      <c r="Q24" s="10">
        <f t="shared" si="2"/>
        <v>100061.88888888889</v>
      </c>
      <c r="R24" s="31">
        <v>27</v>
      </c>
      <c r="S24" s="7">
        <v>2701671</v>
      </c>
    </row>
    <row r="25" spans="1:19" s="1" customFormat="1" ht="67.5" x14ac:dyDescent="0.25">
      <c r="A25" s="5" t="s">
        <v>100</v>
      </c>
      <c r="B25" s="5" t="s">
        <v>78</v>
      </c>
      <c r="C25" s="10">
        <v>13815.33</v>
      </c>
      <c r="D25" s="10">
        <v>31792.07</v>
      </c>
      <c r="E25" s="10">
        <v>129900</v>
      </c>
      <c r="F25" s="10">
        <v>352.71</v>
      </c>
      <c r="G25" s="10">
        <v>203.48</v>
      </c>
      <c r="H25" s="10">
        <v>287.07</v>
      </c>
      <c r="I25" s="10">
        <v>30.3</v>
      </c>
      <c r="J25" s="10">
        <v>0</v>
      </c>
      <c r="K25" s="10">
        <v>9210.2199999999993</v>
      </c>
      <c r="L25" s="10">
        <v>0</v>
      </c>
      <c r="M25" s="10">
        <f t="shared" si="0"/>
        <v>185591.18</v>
      </c>
      <c r="N25" s="11">
        <v>1</v>
      </c>
      <c r="O25" s="7">
        <v>1</v>
      </c>
      <c r="P25" s="43">
        <f t="shared" si="1"/>
        <v>0.14538934447208104</v>
      </c>
      <c r="Q25" s="10">
        <f t="shared" si="2"/>
        <v>26982.98</v>
      </c>
      <c r="R25" s="31">
        <v>25</v>
      </c>
      <c r="S25" s="7">
        <v>674574.5</v>
      </c>
    </row>
    <row r="26" spans="1:19" s="1" customFormat="1" ht="67.5" x14ac:dyDescent="0.25">
      <c r="A26" s="5" t="s">
        <v>100</v>
      </c>
      <c r="B26" s="5" t="s">
        <v>79</v>
      </c>
      <c r="C26" s="10">
        <v>40934.300000000003</v>
      </c>
      <c r="D26" s="10">
        <v>55799.11</v>
      </c>
      <c r="E26" s="10">
        <v>629200</v>
      </c>
      <c r="F26" s="10">
        <v>2322.34</v>
      </c>
      <c r="G26" s="10">
        <v>1339.78</v>
      </c>
      <c r="H26" s="10">
        <v>1890.18</v>
      </c>
      <c r="I26" s="10">
        <v>199.54</v>
      </c>
      <c r="J26" s="10">
        <v>0</v>
      </c>
      <c r="K26" s="10">
        <v>27289.53</v>
      </c>
      <c r="L26" s="10">
        <v>0</v>
      </c>
      <c r="M26" s="10">
        <f t="shared" si="0"/>
        <v>758974.78</v>
      </c>
      <c r="N26" s="11">
        <v>1</v>
      </c>
      <c r="O26" s="7">
        <v>1</v>
      </c>
      <c r="P26" s="43">
        <f t="shared" si="1"/>
        <v>5.7136960341108975E-2</v>
      </c>
      <c r="Q26" s="10">
        <f t="shared" si="2"/>
        <v>43365.511904761908</v>
      </c>
      <c r="R26" s="31">
        <v>84</v>
      </c>
      <c r="S26" s="7">
        <v>3642703</v>
      </c>
    </row>
    <row r="27" spans="1:19" s="1" customFormat="1" ht="66.75" x14ac:dyDescent="0.25">
      <c r="A27" s="5" t="s">
        <v>100</v>
      </c>
      <c r="B27" s="5" t="s">
        <v>80</v>
      </c>
      <c r="C27" s="10">
        <v>159316.29</v>
      </c>
      <c r="D27" s="10">
        <v>75859.89</v>
      </c>
      <c r="E27" s="10">
        <v>540550</v>
      </c>
      <c r="F27" s="10">
        <v>12653.96</v>
      </c>
      <c r="G27" s="10">
        <v>7300.19</v>
      </c>
      <c r="H27" s="10">
        <v>10299.209999999999</v>
      </c>
      <c r="I27" s="10">
        <v>1087.23</v>
      </c>
      <c r="J27" s="10">
        <v>0</v>
      </c>
      <c r="K27" s="10">
        <v>106210.86</v>
      </c>
      <c r="L27" s="10">
        <v>0</v>
      </c>
      <c r="M27" s="10">
        <f t="shared" si="0"/>
        <v>913277.63</v>
      </c>
      <c r="N27" s="11">
        <v>1</v>
      </c>
      <c r="O27" s="7">
        <v>1</v>
      </c>
      <c r="P27" s="43">
        <f t="shared" si="1"/>
        <v>8.1249334881880325E-2</v>
      </c>
      <c r="Q27" s="10">
        <f t="shared" si="2"/>
        <v>74203.199999999997</v>
      </c>
      <c r="R27" s="31">
        <v>1</v>
      </c>
      <c r="S27" s="7">
        <v>74203.199999999997</v>
      </c>
    </row>
    <row r="28" spans="1:19" s="1" customFormat="1" ht="56.25" x14ac:dyDescent="0.25">
      <c r="A28" s="5" t="s">
        <v>100</v>
      </c>
      <c r="B28" s="5" t="s">
        <v>44</v>
      </c>
      <c r="C28" s="18">
        <v>6140.14</v>
      </c>
      <c r="D28" s="18">
        <v>4200.37</v>
      </c>
      <c r="E28" s="18">
        <v>129900</v>
      </c>
      <c r="F28" s="18">
        <v>164.83</v>
      </c>
      <c r="G28" s="18">
        <v>70.34</v>
      </c>
      <c r="H28" s="10">
        <v>99.23</v>
      </c>
      <c r="I28" s="10">
        <v>10.48</v>
      </c>
      <c r="J28" s="10">
        <v>0</v>
      </c>
      <c r="K28" s="10">
        <v>4093.43</v>
      </c>
      <c r="L28" s="10">
        <v>0</v>
      </c>
      <c r="M28" s="10">
        <f t="shared" si="0"/>
        <v>144678.82</v>
      </c>
      <c r="N28" s="11">
        <v>1</v>
      </c>
      <c r="O28" s="7">
        <v>1</v>
      </c>
      <c r="P28" s="43">
        <f t="shared" si="1"/>
        <v>0.13880608338771971</v>
      </c>
      <c r="Q28" s="10">
        <f t="shared" si="2"/>
        <v>20082.300353356892</v>
      </c>
      <c r="R28" s="31">
        <v>283</v>
      </c>
      <c r="S28" s="7">
        <v>5683291</v>
      </c>
    </row>
    <row r="29" spans="1:19" s="9" customFormat="1" ht="56.25" x14ac:dyDescent="0.25">
      <c r="A29" s="5" t="s">
        <v>100</v>
      </c>
      <c r="B29" s="5" t="s">
        <v>45</v>
      </c>
      <c r="C29" s="10">
        <v>10525.96</v>
      </c>
      <c r="D29" s="10">
        <v>12881.37</v>
      </c>
      <c r="E29" s="10">
        <v>629200</v>
      </c>
      <c r="F29" s="10">
        <v>484.41</v>
      </c>
      <c r="G29" s="10">
        <v>206.71</v>
      </c>
      <c r="H29" s="10">
        <v>291.63</v>
      </c>
      <c r="I29" s="10">
        <v>30.79</v>
      </c>
      <c r="J29" s="10">
        <v>0</v>
      </c>
      <c r="K29" s="10">
        <v>7017.31</v>
      </c>
      <c r="L29" s="10">
        <v>0</v>
      </c>
      <c r="M29" s="10">
        <f t="shared" si="0"/>
        <v>660638.17999999993</v>
      </c>
      <c r="N29" s="11">
        <v>1</v>
      </c>
      <c r="O29" s="7">
        <v>1</v>
      </c>
      <c r="P29" s="43">
        <f t="shared" si="1"/>
        <v>5.2331122461011868E-2</v>
      </c>
      <c r="Q29" s="10">
        <f t="shared" si="2"/>
        <v>34571.9375</v>
      </c>
      <c r="R29" s="31">
        <v>48</v>
      </c>
      <c r="S29" s="7">
        <v>1659453</v>
      </c>
    </row>
    <row r="30" spans="1:19" s="9" customFormat="1" ht="66.75" x14ac:dyDescent="0.25">
      <c r="A30" s="5" t="s">
        <v>100</v>
      </c>
      <c r="B30" s="5" t="s">
        <v>46</v>
      </c>
      <c r="C30" s="10">
        <v>33525.19</v>
      </c>
      <c r="D30" s="10">
        <v>22240.87</v>
      </c>
      <c r="E30" s="10">
        <v>540550</v>
      </c>
      <c r="F30" s="10">
        <v>1799.99</v>
      </c>
      <c r="G30" s="10">
        <v>768.1</v>
      </c>
      <c r="H30" s="10">
        <v>1083.6400000000001</v>
      </c>
      <c r="I30" s="10">
        <v>114.39</v>
      </c>
      <c r="J30" s="10">
        <v>0</v>
      </c>
      <c r="K30" s="10">
        <v>22350.13</v>
      </c>
      <c r="L30" s="10">
        <v>0</v>
      </c>
      <c r="M30" s="10">
        <f t="shared" si="0"/>
        <v>622432.31000000006</v>
      </c>
      <c r="N30" s="11">
        <v>1</v>
      </c>
      <c r="O30" s="7">
        <v>1</v>
      </c>
      <c r="P30" s="43">
        <f t="shared" si="1"/>
        <v>0.14630920268261779</v>
      </c>
      <c r="Q30" s="10">
        <f t="shared" si="2"/>
        <v>91067.574999999997</v>
      </c>
      <c r="R30" s="31">
        <v>4</v>
      </c>
      <c r="S30" s="7">
        <v>364270.3</v>
      </c>
    </row>
    <row r="31" spans="1:19" s="9" customFormat="1" ht="56.25" x14ac:dyDescent="0.25">
      <c r="A31" s="5" t="s">
        <v>100</v>
      </c>
      <c r="B31" s="5" t="s">
        <v>81</v>
      </c>
      <c r="C31" s="10">
        <v>11052.26</v>
      </c>
      <c r="D31" s="10">
        <v>27794.65</v>
      </c>
      <c r="E31" s="10">
        <v>129900</v>
      </c>
      <c r="F31" s="10">
        <v>381.47</v>
      </c>
      <c r="G31" s="10">
        <v>162.78</v>
      </c>
      <c r="H31" s="10">
        <v>229.66</v>
      </c>
      <c r="I31" s="10">
        <v>24.24</v>
      </c>
      <c r="J31" s="10">
        <v>0</v>
      </c>
      <c r="K31" s="10">
        <v>7368.17</v>
      </c>
      <c r="L31" s="10">
        <v>0</v>
      </c>
      <c r="M31" s="10">
        <f t="shared" si="0"/>
        <v>176913.23</v>
      </c>
      <c r="N31" s="11">
        <v>1</v>
      </c>
      <c r="O31" s="7">
        <v>1</v>
      </c>
      <c r="P31" s="43">
        <f t="shared" si="1"/>
        <v>0.11439074775055923</v>
      </c>
      <c r="Q31" s="10">
        <f t="shared" si="2"/>
        <v>20237.236666666668</v>
      </c>
      <c r="R31" s="31">
        <v>30</v>
      </c>
      <c r="S31" s="7">
        <v>607117.1</v>
      </c>
    </row>
    <row r="32" spans="1:19" s="8" customFormat="1" ht="56.25" x14ac:dyDescent="0.25">
      <c r="A32" s="13" t="s">
        <v>100</v>
      </c>
      <c r="B32" s="13" t="s">
        <v>40</v>
      </c>
      <c r="C32" s="14">
        <v>9210.2199999999993</v>
      </c>
      <c r="D32" s="14">
        <v>2018.83</v>
      </c>
      <c r="E32" s="14">
        <v>129900</v>
      </c>
      <c r="F32" s="14">
        <v>317.89</v>
      </c>
      <c r="G32" s="14">
        <v>135.65</v>
      </c>
      <c r="H32" s="10">
        <v>191.38</v>
      </c>
      <c r="I32" s="10">
        <v>20.2</v>
      </c>
      <c r="J32" s="10">
        <v>0</v>
      </c>
      <c r="K32" s="10">
        <v>6140.14</v>
      </c>
      <c r="L32" s="10">
        <v>0</v>
      </c>
      <c r="M32" s="10">
        <f t="shared" si="0"/>
        <v>147934.31</v>
      </c>
      <c r="N32" s="11">
        <v>1</v>
      </c>
      <c r="O32" s="7">
        <v>1</v>
      </c>
      <c r="P32" s="43">
        <f t="shared" si="1"/>
        <v>0.13679879546987217</v>
      </c>
      <c r="Q32" s="10">
        <f t="shared" si="2"/>
        <v>20237.235416666666</v>
      </c>
      <c r="R32" s="31">
        <v>48</v>
      </c>
      <c r="S32" s="7">
        <v>971387.3</v>
      </c>
    </row>
    <row r="33" spans="1:20" s="8" customFormat="1" ht="56.25" x14ac:dyDescent="0.25">
      <c r="A33" s="5" t="s">
        <v>100</v>
      </c>
      <c r="B33" s="5" t="s">
        <v>41</v>
      </c>
      <c r="C33" s="12">
        <v>19648.46</v>
      </c>
      <c r="D33" s="12">
        <v>13235.6</v>
      </c>
      <c r="E33" s="12">
        <v>629200</v>
      </c>
      <c r="F33" s="12">
        <v>1205.6400000000001</v>
      </c>
      <c r="G33" s="12">
        <v>514.48</v>
      </c>
      <c r="H33" s="12">
        <v>725.83</v>
      </c>
      <c r="I33" s="12">
        <v>76.62</v>
      </c>
      <c r="J33" s="12">
        <v>0</v>
      </c>
      <c r="K33" s="12">
        <v>13098.98</v>
      </c>
      <c r="L33" s="10">
        <v>0</v>
      </c>
      <c r="M33" s="10">
        <f t="shared" si="0"/>
        <v>677705.61</v>
      </c>
      <c r="N33" s="11">
        <v>1</v>
      </c>
      <c r="O33" s="7">
        <v>1</v>
      </c>
      <c r="P33" s="43">
        <f t="shared" si="1"/>
        <v>4.9768995977143793E-2</v>
      </c>
      <c r="Q33" s="10">
        <f t="shared" si="2"/>
        <v>33728.727777777778</v>
      </c>
      <c r="R33" s="31">
        <v>18</v>
      </c>
      <c r="S33" s="7">
        <v>607117.1</v>
      </c>
    </row>
    <row r="34" spans="1:20" s="8" customFormat="1" ht="56.25" x14ac:dyDescent="0.25">
      <c r="A34" s="5" t="s">
        <v>100</v>
      </c>
      <c r="B34" s="5" t="s">
        <v>42</v>
      </c>
      <c r="C34" s="10">
        <v>7368.17</v>
      </c>
      <c r="D34" s="10">
        <v>47890.15</v>
      </c>
      <c r="E34" s="10">
        <v>129900</v>
      </c>
      <c r="F34" s="10">
        <v>254.32</v>
      </c>
      <c r="G34" s="10">
        <v>108.52</v>
      </c>
      <c r="H34" s="10">
        <v>153.1</v>
      </c>
      <c r="I34" s="10">
        <v>16.16</v>
      </c>
      <c r="J34" s="10">
        <v>0</v>
      </c>
      <c r="K34" s="10">
        <v>4912.12</v>
      </c>
      <c r="L34" s="10">
        <v>0</v>
      </c>
      <c r="M34" s="10">
        <f t="shared" si="0"/>
        <v>190602.54</v>
      </c>
      <c r="N34" s="11">
        <v>1</v>
      </c>
      <c r="O34" s="7">
        <v>1</v>
      </c>
      <c r="P34" s="43">
        <f t="shared" si="1"/>
        <v>0.14460853110002275</v>
      </c>
      <c r="Q34" s="10">
        <f t="shared" si="2"/>
        <v>27562.75333333333</v>
      </c>
      <c r="R34" s="31">
        <v>45</v>
      </c>
      <c r="S34" s="7">
        <f>26089.9+1214234</f>
        <v>1240323.8999999999</v>
      </c>
    </row>
    <row r="35" spans="1:20" s="8" customFormat="1" ht="56.25" x14ac:dyDescent="0.25">
      <c r="A35" s="5" t="s">
        <v>100</v>
      </c>
      <c r="B35" s="6" t="s">
        <v>43</v>
      </c>
      <c r="C35" s="10">
        <v>18420.43</v>
      </c>
      <c r="D35" s="10">
        <v>76505.78</v>
      </c>
      <c r="E35" s="10">
        <v>531250</v>
      </c>
      <c r="F35" s="10">
        <v>1271.58</v>
      </c>
      <c r="G35" s="10">
        <v>542.61</v>
      </c>
      <c r="H35" s="10">
        <v>765.52</v>
      </c>
      <c r="I35" s="10">
        <v>80.81</v>
      </c>
      <c r="J35" s="10">
        <v>0</v>
      </c>
      <c r="K35" s="10">
        <v>12280.29</v>
      </c>
      <c r="L35" s="10">
        <v>0</v>
      </c>
      <c r="M35" s="10">
        <f t="shared" si="0"/>
        <v>641117.02000000014</v>
      </c>
      <c r="N35" s="11">
        <v>1</v>
      </c>
      <c r="O35" s="7">
        <v>1</v>
      </c>
      <c r="P35" s="43">
        <f t="shared" si="1"/>
        <v>5.2609311479517411E-2</v>
      </c>
      <c r="Q35" s="10">
        <f t="shared" si="2"/>
        <v>33728.724999999999</v>
      </c>
      <c r="R35" s="31">
        <v>12</v>
      </c>
      <c r="S35" s="7">
        <v>404744.7</v>
      </c>
    </row>
    <row r="36" spans="1:20" s="8" customFormat="1" ht="56.25" x14ac:dyDescent="0.25">
      <c r="A36" s="5" t="s">
        <v>100</v>
      </c>
      <c r="B36" s="6" t="s">
        <v>51</v>
      </c>
      <c r="C36" s="12">
        <v>24560.58</v>
      </c>
      <c r="D36" s="12">
        <v>16789.849999999999</v>
      </c>
      <c r="E36" s="12">
        <v>629200</v>
      </c>
      <c r="F36" s="12">
        <v>1883.82</v>
      </c>
      <c r="G36" s="12">
        <v>803.87</v>
      </c>
      <c r="H36" s="12">
        <v>1134.1099999999999</v>
      </c>
      <c r="I36" s="12">
        <v>119.72</v>
      </c>
      <c r="J36" s="12">
        <v>0</v>
      </c>
      <c r="K36" s="12">
        <v>16373.72</v>
      </c>
      <c r="L36" s="10">
        <v>0</v>
      </c>
      <c r="M36" s="10">
        <f t="shared" si="0"/>
        <v>690865.66999999993</v>
      </c>
      <c r="N36" s="11">
        <v>1.03</v>
      </c>
      <c r="O36" s="7">
        <v>1</v>
      </c>
      <c r="P36" s="43">
        <f t="shared" si="1"/>
        <v>4.8820962064400557E-2</v>
      </c>
      <c r="Q36" s="10">
        <f t="shared" si="2"/>
        <v>33728.726666666669</v>
      </c>
      <c r="R36" s="31">
        <v>15</v>
      </c>
      <c r="S36" s="7">
        <v>505930.9</v>
      </c>
    </row>
    <row r="37" spans="1:20" s="8" customFormat="1" ht="44.25" x14ac:dyDescent="0.25">
      <c r="A37" s="5" t="s">
        <v>100</v>
      </c>
      <c r="B37" s="24" t="s">
        <v>36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7"/>
      <c r="P37" s="43"/>
      <c r="Q37" s="10">
        <f t="shared" si="2"/>
        <v>6848.1481481481478</v>
      </c>
      <c r="R37" s="30">
        <v>27</v>
      </c>
      <c r="S37" s="20">
        <v>184900</v>
      </c>
    </row>
    <row r="38" spans="1:20" s="8" customFormat="1" ht="54" x14ac:dyDescent="0.25">
      <c r="A38" s="5" t="s">
        <v>100</v>
      </c>
      <c r="B38" s="24" t="s">
        <v>34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7"/>
      <c r="P38" s="43"/>
      <c r="Q38" s="10">
        <f t="shared" si="2"/>
        <v>13855.88603988604</v>
      </c>
      <c r="R38" s="30">
        <v>351</v>
      </c>
      <c r="S38" s="20">
        <f>4889506-26090</f>
        <v>4863416</v>
      </c>
    </row>
    <row r="39" spans="1:20" s="8" customFormat="1" ht="54.75" x14ac:dyDescent="0.25">
      <c r="A39" s="5" t="s">
        <v>100</v>
      </c>
      <c r="B39" s="24" t="s">
        <v>94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7"/>
      <c r="P39" s="43"/>
      <c r="Q39" s="10">
        <f t="shared" si="2"/>
        <v>10416.666666666666</v>
      </c>
      <c r="R39" s="30">
        <v>24</v>
      </c>
      <c r="S39" s="20">
        <v>250000</v>
      </c>
    </row>
    <row r="40" spans="1:20" s="8" customFormat="1" ht="15.75" x14ac:dyDescent="0.25">
      <c r="A40" s="83" t="s">
        <v>104</v>
      </c>
      <c r="B40" s="8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50"/>
      <c r="S40" s="47">
        <f>SUM(S22:S39)</f>
        <v>29224582</v>
      </c>
    </row>
    <row r="41" spans="1:20" s="8" customFormat="1" ht="67.5" x14ac:dyDescent="0.25">
      <c r="A41" s="5" t="s">
        <v>32</v>
      </c>
      <c r="B41" s="5" t="s">
        <v>83</v>
      </c>
      <c r="C41" s="15">
        <v>11052.26</v>
      </c>
      <c r="D41" s="15">
        <v>23773.599999999999</v>
      </c>
      <c r="E41" s="15">
        <v>129900</v>
      </c>
      <c r="F41" s="15">
        <v>381.47</v>
      </c>
      <c r="G41" s="15">
        <v>162.78</v>
      </c>
      <c r="H41" s="15">
        <v>229.66</v>
      </c>
      <c r="I41" s="15">
        <v>24.24</v>
      </c>
      <c r="J41" s="15">
        <v>0</v>
      </c>
      <c r="K41" s="15">
        <v>7368.17</v>
      </c>
      <c r="L41" s="15">
        <v>0</v>
      </c>
      <c r="M41" s="10">
        <f t="shared" ref="M41:M51" si="3">L41+K41+J41+I41+H41+G41+F41+E41+D41+C41</f>
        <v>172892.18000000002</v>
      </c>
      <c r="N41" s="11">
        <v>1</v>
      </c>
      <c r="O41" s="7">
        <v>1</v>
      </c>
      <c r="P41" s="43">
        <f t="shared" ref="P41:P51" si="4">Q41/M41</f>
        <v>0.11588225679148705</v>
      </c>
      <c r="Q41" s="10">
        <f t="shared" ref="Q41:Q55" si="5">S41/R41</f>
        <v>20035.136000000002</v>
      </c>
      <c r="R41" s="30">
        <v>25</v>
      </c>
      <c r="S41" s="7">
        <v>500878.4</v>
      </c>
    </row>
    <row r="42" spans="1:20" s="1" customFormat="1" ht="67.5" x14ac:dyDescent="0.25">
      <c r="A42" s="5" t="s">
        <v>32</v>
      </c>
      <c r="B42" s="5" t="s">
        <v>84</v>
      </c>
      <c r="C42" s="15">
        <v>22104.52</v>
      </c>
      <c r="D42" s="15">
        <v>33246.1</v>
      </c>
      <c r="E42" s="15">
        <v>629200</v>
      </c>
      <c r="F42" s="15">
        <v>1525.89</v>
      </c>
      <c r="G42" s="15">
        <v>651.13</v>
      </c>
      <c r="H42" s="15">
        <v>918.63</v>
      </c>
      <c r="I42" s="15">
        <v>96.97</v>
      </c>
      <c r="J42" s="15">
        <v>0</v>
      </c>
      <c r="K42" s="15">
        <v>14736.35</v>
      </c>
      <c r="L42" s="15">
        <v>0</v>
      </c>
      <c r="M42" s="10">
        <f t="shared" si="3"/>
        <v>702479.59</v>
      </c>
      <c r="N42" s="11">
        <v>1</v>
      </c>
      <c r="O42" s="7">
        <v>1</v>
      </c>
      <c r="P42" s="43">
        <f t="shared" si="4"/>
        <v>5.9417912722193017E-2</v>
      </c>
      <c r="Q42" s="10">
        <f t="shared" si="5"/>
        <v>41739.870967741932</v>
      </c>
      <c r="R42" s="30">
        <v>31</v>
      </c>
      <c r="S42" s="7">
        <v>1293936</v>
      </c>
      <c r="T42" s="8"/>
    </row>
    <row r="43" spans="1:20" s="1" customFormat="1" ht="69.75" customHeight="1" x14ac:dyDescent="0.25">
      <c r="A43" s="5" t="s">
        <v>32</v>
      </c>
      <c r="B43" s="5" t="s">
        <v>85</v>
      </c>
      <c r="C43" s="12">
        <v>66313.56</v>
      </c>
      <c r="D43" s="12">
        <v>55872.08</v>
      </c>
      <c r="E43" s="12">
        <v>540550</v>
      </c>
      <c r="F43" s="12">
        <v>6103.57</v>
      </c>
      <c r="G43" s="12">
        <v>2604.5300000000002</v>
      </c>
      <c r="H43" s="12">
        <v>3674.51</v>
      </c>
      <c r="I43" s="12">
        <v>387.9</v>
      </c>
      <c r="J43" s="12">
        <v>0</v>
      </c>
      <c r="K43" s="12">
        <v>44209.04</v>
      </c>
      <c r="L43" s="10">
        <v>0</v>
      </c>
      <c r="M43" s="10">
        <f t="shared" si="3"/>
        <v>719715.19</v>
      </c>
      <c r="N43" s="11">
        <v>1</v>
      </c>
      <c r="O43" s="7">
        <v>1</v>
      </c>
      <c r="P43" s="43">
        <f t="shared" si="4"/>
        <v>8.5059295006218602E-2</v>
      </c>
      <c r="Q43" s="10">
        <f t="shared" si="5"/>
        <v>61218.466666666667</v>
      </c>
      <c r="R43" s="30">
        <v>3</v>
      </c>
      <c r="S43" s="7">
        <v>183655.4</v>
      </c>
      <c r="T43" s="8"/>
    </row>
    <row r="44" spans="1:20" s="1" customFormat="1" ht="67.5" x14ac:dyDescent="0.25">
      <c r="A44" s="5" t="s">
        <v>32</v>
      </c>
      <c r="B44" s="5" t="s">
        <v>86</v>
      </c>
      <c r="C44" s="15">
        <v>8186.86</v>
      </c>
      <c r="D44" s="15">
        <v>74421.63</v>
      </c>
      <c r="E44" s="15">
        <v>129900</v>
      </c>
      <c r="F44" s="15">
        <v>58.52</v>
      </c>
      <c r="G44" s="15">
        <v>112.76</v>
      </c>
      <c r="H44" s="15">
        <v>14.14</v>
      </c>
      <c r="I44" s="15">
        <v>7.92</v>
      </c>
      <c r="J44" s="15">
        <v>44.82</v>
      </c>
      <c r="K44" s="15">
        <v>5457.91</v>
      </c>
      <c r="L44" s="15">
        <v>0</v>
      </c>
      <c r="M44" s="10">
        <f t="shared" si="3"/>
        <v>218204.56</v>
      </c>
      <c r="N44" s="11">
        <v>1</v>
      </c>
      <c r="O44" s="7">
        <v>1</v>
      </c>
      <c r="P44" s="43">
        <f t="shared" si="4"/>
        <v>8.8417461731016667E-2</v>
      </c>
      <c r="Q44" s="10">
        <f t="shared" si="5"/>
        <v>19293.093333333331</v>
      </c>
      <c r="R44" s="30">
        <v>45</v>
      </c>
      <c r="S44" s="7">
        <v>868189.2</v>
      </c>
    </row>
    <row r="45" spans="1:20" s="1" customFormat="1" ht="67.5" x14ac:dyDescent="0.25">
      <c r="A45" s="5" t="s">
        <v>32</v>
      </c>
      <c r="B45" s="5" t="s">
        <v>87</v>
      </c>
      <c r="C45" s="15">
        <v>22104.52</v>
      </c>
      <c r="D45" s="15">
        <v>109324.63</v>
      </c>
      <c r="E45" s="15">
        <v>629200</v>
      </c>
      <c r="F45" s="15">
        <v>355.53</v>
      </c>
      <c r="G45" s="15">
        <v>685.02</v>
      </c>
      <c r="H45" s="15">
        <v>85.9</v>
      </c>
      <c r="I45" s="15">
        <v>48.14</v>
      </c>
      <c r="J45" s="15">
        <v>272.29000000000002</v>
      </c>
      <c r="K45" s="15">
        <v>14736.35</v>
      </c>
      <c r="L45" s="15">
        <v>0</v>
      </c>
      <c r="M45" s="10">
        <f t="shared" si="3"/>
        <v>776812.38</v>
      </c>
      <c r="N45" s="11">
        <v>1</v>
      </c>
      <c r="O45" s="7">
        <v>1</v>
      </c>
      <c r="P45" s="43">
        <f t="shared" si="4"/>
        <v>4.2710243822126209E-2</v>
      </c>
      <c r="Q45" s="10">
        <f t="shared" si="5"/>
        <v>33177.846153846156</v>
      </c>
      <c r="R45" s="30">
        <v>39</v>
      </c>
      <c r="S45" s="7">
        <v>1293936</v>
      </c>
    </row>
    <row r="46" spans="1:20" s="1" customFormat="1" ht="66.75" x14ac:dyDescent="0.25">
      <c r="A46" s="5" t="s">
        <v>32</v>
      </c>
      <c r="B46" s="5" t="s">
        <v>88</v>
      </c>
      <c r="C46" s="10">
        <v>101435.19</v>
      </c>
      <c r="D46" s="10">
        <v>168861.93</v>
      </c>
      <c r="E46" s="10">
        <v>540550</v>
      </c>
      <c r="F46" s="10">
        <v>2537.86</v>
      </c>
      <c r="G46" s="10">
        <v>4889.84</v>
      </c>
      <c r="H46" s="10">
        <v>613.19000000000005</v>
      </c>
      <c r="I46" s="10">
        <v>343.63</v>
      </c>
      <c r="J46" s="10">
        <v>1943.71</v>
      </c>
      <c r="K46" s="10">
        <v>67623.460000000006</v>
      </c>
      <c r="L46" s="10">
        <v>0</v>
      </c>
      <c r="M46" s="10">
        <f t="shared" si="3"/>
        <v>888798.81</v>
      </c>
      <c r="N46" s="11">
        <v>1</v>
      </c>
      <c r="O46" s="7">
        <v>1</v>
      </c>
      <c r="P46" s="43">
        <f t="shared" si="4"/>
        <v>0.10331663247838956</v>
      </c>
      <c r="Q46" s="10">
        <f t="shared" si="5"/>
        <v>91827.7</v>
      </c>
      <c r="R46" s="30">
        <v>4</v>
      </c>
      <c r="S46" s="7">
        <v>367310.8</v>
      </c>
    </row>
    <row r="47" spans="1:20" s="1" customFormat="1" ht="67.5" x14ac:dyDescent="0.25">
      <c r="A47" s="5" t="s">
        <v>32</v>
      </c>
      <c r="B47" s="5" t="s">
        <v>89</v>
      </c>
      <c r="C47" s="15">
        <v>6907.66</v>
      </c>
      <c r="D47" s="15">
        <v>2085.69</v>
      </c>
      <c r="E47" s="15">
        <v>129900</v>
      </c>
      <c r="F47" s="15">
        <v>238.42</v>
      </c>
      <c r="G47" s="15">
        <v>101.74</v>
      </c>
      <c r="H47" s="15">
        <v>143.54</v>
      </c>
      <c r="I47" s="15">
        <v>15.15</v>
      </c>
      <c r="J47" s="15">
        <v>0</v>
      </c>
      <c r="K47" s="15">
        <v>4605.1099999999997</v>
      </c>
      <c r="L47" s="15">
        <v>0</v>
      </c>
      <c r="M47" s="10">
        <f t="shared" si="3"/>
        <v>143997.31</v>
      </c>
      <c r="N47" s="11">
        <v>1</v>
      </c>
      <c r="O47" s="7">
        <v>1</v>
      </c>
      <c r="P47" s="43">
        <f t="shared" si="4"/>
        <v>0.1159462631628327</v>
      </c>
      <c r="Q47" s="10">
        <f t="shared" si="5"/>
        <v>16695.95</v>
      </c>
      <c r="R47" s="30">
        <v>10</v>
      </c>
      <c r="S47" s="7">
        <v>166959.5</v>
      </c>
    </row>
    <row r="48" spans="1:20" s="1" customFormat="1" ht="67.5" x14ac:dyDescent="0.25">
      <c r="A48" s="5" t="s">
        <v>32</v>
      </c>
      <c r="B48" s="5" t="s">
        <v>90</v>
      </c>
      <c r="C48" s="15">
        <v>19648.46</v>
      </c>
      <c r="D48" s="15">
        <v>15585.1</v>
      </c>
      <c r="E48" s="15">
        <v>629200</v>
      </c>
      <c r="F48" s="15">
        <v>1205.6400000000001</v>
      </c>
      <c r="G48" s="15">
        <v>514.48</v>
      </c>
      <c r="H48" s="15">
        <v>725.83</v>
      </c>
      <c r="I48" s="15">
        <v>76.62</v>
      </c>
      <c r="J48" s="15">
        <v>0</v>
      </c>
      <c r="K48" s="15">
        <v>13098.98</v>
      </c>
      <c r="L48" s="15">
        <v>0</v>
      </c>
      <c r="M48" s="10">
        <f t="shared" si="3"/>
        <v>680055.11</v>
      </c>
      <c r="N48" s="11">
        <v>1</v>
      </c>
      <c r="O48" s="7">
        <v>1</v>
      </c>
      <c r="P48" s="43">
        <f t="shared" si="4"/>
        <v>0.11047892868564725</v>
      </c>
      <c r="Q48" s="10">
        <f t="shared" si="5"/>
        <v>75131.759999999995</v>
      </c>
      <c r="R48" s="30">
        <v>10</v>
      </c>
      <c r="S48" s="7">
        <v>751317.6</v>
      </c>
    </row>
    <row r="49" spans="1:19" s="1" customFormat="1" ht="66.75" x14ac:dyDescent="0.25">
      <c r="A49" s="5" t="s">
        <v>32</v>
      </c>
      <c r="B49" s="5" t="s">
        <v>91</v>
      </c>
      <c r="C49" s="10">
        <v>68769.62</v>
      </c>
      <c r="D49" s="10">
        <v>23439.83</v>
      </c>
      <c r="E49" s="10">
        <v>540550</v>
      </c>
      <c r="F49" s="15">
        <v>6329.63</v>
      </c>
      <c r="G49" s="15">
        <v>2701</v>
      </c>
      <c r="H49" s="15">
        <v>3810.6</v>
      </c>
      <c r="I49" s="15">
        <v>402.27</v>
      </c>
      <c r="J49" s="15">
        <v>0</v>
      </c>
      <c r="K49" s="15">
        <v>45846.41</v>
      </c>
      <c r="L49" s="15">
        <v>0</v>
      </c>
      <c r="M49" s="10">
        <f t="shared" si="3"/>
        <v>691849.36</v>
      </c>
      <c r="N49" s="11">
        <v>1</v>
      </c>
      <c r="O49" s="7">
        <v>1</v>
      </c>
      <c r="P49" s="43">
        <f t="shared" si="4"/>
        <v>0.12468378954632552</v>
      </c>
      <c r="Q49" s="10">
        <f t="shared" si="5"/>
        <v>86262.399999999994</v>
      </c>
      <c r="R49" s="30">
        <v>2</v>
      </c>
      <c r="S49" s="7">
        <v>172524.79999999999</v>
      </c>
    </row>
    <row r="50" spans="1:19" s="1" customFormat="1" ht="56.25" x14ac:dyDescent="0.25">
      <c r="A50" s="5" t="s">
        <v>32</v>
      </c>
      <c r="B50" s="5" t="s">
        <v>92</v>
      </c>
      <c r="C50" s="25">
        <v>6907.66</v>
      </c>
      <c r="D50" s="25">
        <v>4085.98</v>
      </c>
      <c r="E50" s="25">
        <v>129900</v>
      </c>
      <c r="F50" s="25">
        <v>238.42</v>
      </c>
      <c r="G50" s="25">
        <v>101.74</v>
      </c>
      <c r="H50" s="12">
        <v>143.54</v>
      </c>
      <c r="I50" s="12">
        <v>15.15</v>
      </c>
      <c r="J50" s="12">
        <v>0</v>
      </c>
      <c r="K50" s="12">
        <v>4605.1099999999997</v>
      </c>
      <c r="L50" s="12">
        <v>0</v>
      </c>
      <c r="M50" s="10">
        <f t="shared" si="3"/>
        <v>145997.6</v>
      </c>
      <c r="N50" s="11">
        <v>1</v>
      </c>
      <c r="O50" s="7">
        <v>1</v>
      </c>
      <c r="P50" s="43">
        <f t="shared" si="4"/>
        <v>0.11435770177044007</v>
      </c>
      <c r="Q50" s="10">
        <f t="shared" si="5"/>
        <v>16695.95</v>
      </c>
      <c r="R50" s="30">
        <v>10</v>
      </c>
      <c r="S50" s="7">
        <v>166959.5</v>
      </c>
    </row>
    <row r="51" spans="1:19" s="1" customFormat="1" ht="58.5" customHeight="1" x14ac:dyDescent="0.25">
      <c r="A51" s="5" t="s">
        <v>32</v>
      </c>
      <c r="B51" s="5" t="s">
        <v>93</v>
      </c>
      <c r="C51" s="15">
        <v>24560.58</v>
      </c>
      <c r="D51" s="15">
        <v>17555.57</v>
      </c>
      <c r="E51" s="15">
        <v>629200</v>
      </c>
      <c r="F51" s="15">
        <v>1883.82</v>
      </c>
      <c r="G51" s="15">
        <v>803.87</v>
      </c>
      <c r="H51" s="15">
        <v>1134.1099999999999</v>
      </c>
      <c r="I51" s="15">
        <v>119.72</v>
      </c>
      <c r="J51" s="15">
        <v>0</v>
      </c>
      <c r="K51" s="15">
        <v>16373.72</v>
      </c>
      <c r="L51" s="15">
        <v>0</v>
      </c>
      <c r="M51" s="10">
        <f t="shared" si="3"/>
        <v>691631.3899999999</v>
      </c>
      <c r="N51" s="11">
        <v>1</v>
      </c>
      <c r="O51" s="7">
        <v>1</v>
      </c>
      <c r="P51" s="43">
        <f t="shared" si="4"/>
        <v>6.0349877989198858E-2</v>
      </c>
      <c r="Q51" s="10">
        <f t="shared" si="5"/>
        <v>41739.870000000003</v>
      </c>
      <c r="R51" s="30">
        <v>20</v>
      </c>
      <c r="S51" s="7">
        <v>834797.4</v>
      </c>
    </row>
    <row r="52" spans="1:19" s="1" customFormat="1" ht="44.25" x14ac:dyDescent="0.25">
      <c r="A52" s="3" t="s">
        <v>32</v>
      </c>
      <c r="B52" s="3" t="s">
        <v>36</v>
      </c>
      <c r="C52" s="19"/>
      <c r="D52" s="19"/>
      <c r="E52" s="19"/>
      <c r="F52" s="19"/>
      <c r="G52" s="19"/>
      <c r="H52" s="20"/>
      <c r="I52" s="20"/>
      <c r="J52" s="20"/>
      <c r="K52" s="20"/>
      <c r="L52" s="20"/>
      <c r="M52" s="20"/>
      <c r="N52" s="20"/>
      <c r="O52" s="7"/>
      <c r="P52" s="43"/>
      <c r="Q52" s="10">
        <f t="shared" si="5"/>
        <v>2173.913043478261</v>
      </c>
      <c r="R52" s="30">
        <v>23</v>
      </c>
      <c r="S52" s="20">
        <v>50000</v>
      </c>
    </row>
    <row r="53" spans="1:19" s="9" customFormat="1" ht="43.5" x14ac:dyDescent="0.25">
      <c r="A53" s="3" t="s">
        <v>32</v>
      </c>
      <c r="B53" s="24" t="s">
        <v>33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7"/>
      <c r="P53" s="43"/>
      <c r="Q53" s="10">
        <f t="shared" si="5"/>
        <v>21250</v>
      </c>
      <c r="R53" s="30">
        <v>4</v>
      </c>
      <c r="S53" s="20">
        <v>85000</v>
      </c>
    </row>
    <row r="54" spans="1:19" s="1" customFormat="1" ht="54" x14ac:dyDescent="0.25">
      <c r="A54" s="3" t="s">
        <v>32</v>
      </c>
      <c r="B54" s="3" t="s">
        <v>34</v>
      </c>
      <c r="C54" s="26"/>
      <c r="D54" s="26"/>
      <c r="E54" s="26"/>
      <c r="F54" s="26"/>
      <c r="G54" s="26"/>
      <c r="H54" s="20"/>
      <c r="I54" s="20"/>
      <c r="J54" s="20"/>
      <c r="K54" s="20"/>
      <c r="L54" s="20"/>
      <c r="M54" s="20"/>
      <c r="N54" s="20"/>
      <c r="O54" s="7"/>
      <c r="P54" s="43"/>
      <c r="Q54" s="10">
        <f t="shared" si="5"/>
        <v>9560.5722983257238</v>
      </c>
      <c r="R54" s="30">
        <v>657</v>
      </c>
      <c r="S54" s="20">
        <f>6307899-26603</f>
        <v>6281296</v>
      </c>
    </row>
    <row r="55" spans="1:19" s="1" customFormat="1" ht="54.75" x14ac:dyDescent="0.25">
      <c r="A55" s="3" t="s">
        <v>32</v>
      </c>
      <c r="B55" s="3" t="s">
        <v>94</v>
      </c>
      <c r="C55" s="19"/>
      <c r="D55" s="19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7"/>
      <c r="P55" s="43"/>
      <c r="Q55" s="10">
        <f t="shared" si="5"/>
        <v>56000</v>
      </c>
      <c r="R55" s="30">
        <v>4</v>
      </c>
      <c r="S55" s="20">
        <v>224000</v>
      </c>
    </row>
    <row r="56" spans="1:19" s="1" customFormat="1" ht="15.75" x14ac:dyDescent="0.25">
      <c r="A56" s="81" t="s">
        <v>105</v>
      </c>
      <c r="B56" s="82"/>
      <c r="C56" s="51"/>
      <c r="D56" s="51"/>
      <c r="E56" s="51"/>
      <c r="F56" s="51"/>
      <c r="G56" s="51"/>
      <c r="H56" s="47"/>
      <c r="I56" s="47"/>
      <c r="J56" s="47"/>
      <c r="K56" s="47"/>
      <c r="L56" s="47"/>
      <c r="M56" s="47"/>
      <c r="N56" s="47"/>
      <c r="O56" s="47"/>
      <c r="P56" s="48"/>
      <c r="Q56" s="49"/>
      <c r="R56" s="50"/>
      <c r="S56" s="52">
        <f>SUM(S41:S55)</f>
        <v>13240760.6</v>
      </c>
    </row>
    <row r="57" spans="1:19" s="8" customFormat="1" ht="54" x14ac:dyDescent="0.25">
      <c r="A57" s="3" t="s">
        <v>28</v>
      </c>
      <c r="B57" s="24" t="s">
        <v>95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7"/>
      <c r="P57" s="43"/>
      <c r="Q57" s="10">
        <f t="shared" ref="Q57:Q62" si="6">S57/R57</f>
        <v>12666.666666666666</v>
      </c>
      <c r="R57" s="30">
        <v>6</v>
      </c>
      <c r="S57" s="20">
        <v>76000</v>
      </c>
    </row>
    <row r="58" spans="1:19" s="1" customFormat="1" ht="43.5" x14ac:dyDescent="0.25">
      <c r="A58" s="3" t="s">
        <v>28</v>
      </c>
      <c r="B58" s="3" t="s">
        <v>66</v>
      </c>
      <c r="C58" s="26"/>
      <c r="D58" s="26"/>
      <c r="E58" s="26"/>
      <c r="F58" s="26"/>
      <c r="G58" s="26"/>
      <c r="H58" s="20"/>
      <c r="I58" s="20"/>
      <c r="J58" s="20"/>
      <c r="K58" s="20"/>
      <c r="L58" s="20"/>
      <c r="M58" s="20"/>
      <c r="N58" s="20"/>
      <c r="O58" s="7"/>
      <c r="P58" s="43"/>
      <c r="Q58" s="10">
        <f t="shared" si="6"/>
        <v>1663.9401856763925</v>
      </c>
      <c r="R58" s="30">
        <v>7540</v>
      </c>
      <c r="S58" s="20">
        <v>12546109</v>
      </c>
    </row>
    <row r="59" spans="1:19" s="1" customFormat="1" ht="44.25" x14ac:dyDescent="0.25">
      <c r="A59" s="3" t="s">
        <v>28</v>
      </c>
      <c r="B59" s="3" t="s">
        <v>36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7"/>
      <c r="P59" s="43"/>
      <c r="Q59" s="10">
        <f t="shared" si="6"/>
        <v>14705.882352941177</v>
      </c>
      <c r="R59" s="30">
        <v>17</v>
      </c>
      <c r="S59" s="20">
        <v>250000</v>
      </c>
    </row>
    <row r="60" spans="1:19" s="1" customFormat="1" ht="98.25" x14ac:dyDescent="0.25">
      <c r="A60" s="3" t="s">
        <v>28</v>
      </c>
      <c r="B60" s="23" t="s">
        <v>35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7"/>
      <c r="P60" s="43"/>
      <c r="Q60" s="10">
        <f t="shared" si="6"/>
        <v>6250</v>
      </c>
      <c r="R60" s="30">
        <v>4</v>
      </c>
      <c r="S60" s="20">
        <v>25000</v>
      </c>
    </row>
    <row r="61" spans="1:19" s="1" customFormat="1" ht="66" x14ac:dyDescent="0.25">
      <c r="A61" s="3" t="s">
        <v>28</v>
      </c>
      <c r="B61" s="3" t="s">
        <v>96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7"/>
      <c r="P61" s="43"/>
      <c r="Q61" s="10">
        <f t="shared" si="6"/>
        <v>39710.902777777781</v>
      </c>
      <c r="R61" s="30">
        <v>144</v>
      </c>
      <c r="S61" s="20">
        <f>166194+5552176</f>
        <v>5718370</v>
      </c>
    </row>
    <row r="62" spans="1:19" s="1" customFormat="1" ht="54" x14ac:dyDescent="0.25">
      <c r="A62" s="53" t="s">
        <v>28</v>
      </c>
      <c r="B62" s="53" t="s">
        <v>97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54"/>
      <c r="P62" s="55"/>
      <c r="Q62" s="18">
        <f t="shared" si="6"/>
        <v>9811.7647058823532</v>
      </c>
      <c r="R62" s="56">
        <v>17</v>
      </c>
      <c r="S62" s="19">
        <v>166800</v>
      </c>
    </row>
    <row r="63" spans="1:19" s="1" customFormat="1" ht="15.75" x14ac:dyDescent="0.25">
      <c r="A63" s="85" t="s">
        <v>106</v>
      </c>
      <c r="B63" s="85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49"/>
      <c r="R63" s="50"/>
      <c r="S63" s="47">
        <f>SUM(S57:S62)</f>
        <v>18782279</v>
      </c>
    </row>
    <row r="64" spans="1:19" s="8" customFormat="1" ht="43.5" x14ac:dyDescent="0.25">
      <c r="A64" s="37" t="s">
        <v>26</v>
      </c>
      <c r="B64" s="57" t="s">
        <v>33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7"/>
      <c r="P64" s="58"/>
      <c r="Q64" s="14">
        <f t="shared" ref="Q64:Q83" si="7">S64/R64</f>
        <v>10725</v>
      </c>
      <c r="R64" s="59">
        <v>4</v>
      </c>
      <c r="S64" s="37">
        <v>42900</v>
      </c>
    </row>
    <row r="65" spans="1:19" s="8" customFormat="1" ht="54.75" x14ac:dyDescent="0.25">
      <c r="A65" s="3" t="s">
        <v>26</v>
      </c>
      <c r="B65" s="3" t="s">
        <v>94</v>
      </c>
      <c r="C65" s="26"/>
      <c r="D65" s="26"/>
      <c r="E65" s="26"/>
      <c r="F65" s="26"/>
      <c r="G65" s="26"/>
      <c r="H65" s="20"/>
      <c r="I65" s="20"/>
      <c r="J65" s="20"/>
      <c r="K65" s="20"/>
      <c r="L65" s="20"/>
      <c r="M65" s="20"/>
      <c r="N65" s="20"/>
      <c r="O65" s="7"/>
      <c r="P65" s="43"/>
      <c r="Q65" s="10">
        <f t="shared" si="7"/>
        <v>19275</v>
      </c>
      <c r="R65" s="30">
        <v>4</v>
      </c>
      <c r="S65" s="20">
        <v>77100</v>
      </c>
    </row>
    <row r="66" spans="1:19" s="8" customFormat="1" ht="44.25" x14ac:dyDescent="0.25">
      <c r="A66" s="3" t="s">
        <v>26</v>
      </c>
      <c r="B66" s="24" t="s">
        <v>36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7"/>
      <c r="P66" s="43"/>
      <c r="Q66" s="10">
        <f t="shared" si="7"/>
        <v>9375</v>
      </c>
      <c r="R66" s="30">
        <v>8</v>
      </c>
      <c r="S66" s="29">
        <v>75000</v>
      </c>
    </row>
    <row r="67" spans="1:19" s="8" customFormat="1" ht="54" x14ac:dyDescent="0.25">
      <c r="A67" s="3" t="s">
        <v>26</v>
      </c>
      <c r="B67" s="3" t="s">
        <v>34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7"/>
      <c r="P67" s="43"/>
      <c r="Q67" s="10">
        <f t="shared" si="7"/>
        <v>15030.957727272727</v>
      </c>
      <c r="R67" s="30">
        <v>220</v>
      </c>
      <c r="S67" s="28">
        <f>25639.7+3281171</f>
        <v>3306810.7</v>
      </c>
    </row>
    <row r="68" spans="1:19" s="8" customFormat="1" ht="66" x14ac:dyDescent="0.25">
      <c r="A68" s="3" t="s">
        <v>26</v>
      </c>
      <c r="B68" s="3" t="s">
        <v>96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3"/>
      <c r="Q68" s="10">
        <f t="shared" si="7"/>
        <v>0.2</v>
      </c>
      <c r="R68" s="30">
        <v>500</v>
      </c>
      <c r="S68" s="7">
        <v>100</v>
      </c>
    </row>
    <row r="69" spans="1:19" s="8" customFormat="1" ht="67.5" x14ac:dyDescent="0.25">
      <c r="A69" s="5" t="s">
        <v>26</v>
      </c>
      <c r="B69" s="5" t="s">
        <v>62</v>
      </c>
      <c r="C69" s="12">
        <v>40934.300000000003</v>
      </c>
      <c r="D69" s="12">
        <v>60532.34</v>
      </c>
      <c r="E69" s="12">
        <v>629200</v>
      </c>
      <c r="F69" s="12">
        <v>3139.7</v>
      </c>
      <c r="G69" s="12">
        <v>1339.78</v>
      </c>
      <c r="H69" s="12">
        <v>1890.18</v>
      </c>
      <c r="I69" s="12">
        <v>199.54</v>
      </c>
      <c r="J69" s="12">
        <v>0</v>
      </c>
      <c r="K69" s="12">
        <v>27289.53</v>
      </c>
      <c r="L69" s="15">
        <v>0</v>
      </c>
      <c r="M69" s="10">
        <f t="shared" ref="M69:M83" si="8">L69+K69+J69+I69+H69+G69+F69+E69+D69+C69</f>
        <v>764525.37</v>
      </c>
      <c r="N69" s="11">
        <v>0.99</v>
      </c>
      <c r="O69" s="7">
        <v>1</v>
      </c>
      <c r="P69" s="43">
        <f t="shared" ref="P69:P83" si="9">Q69/M69</f>
        <v>5.4331835536951069E-2</v>
      </c>
      <c r="Q69" s="10">
        <f t="shared" si="7"/>
        <v>41538.066666666666</v>
      </c>
      <c r="R69" s="30">
        <v>9</v>
      </c>
      <c r="S69" s="38">
        <v>373842.6</v>
      </c>
    </row>
    <row r="70" spans="1:19" s="8" customFormat="1" ht="67.5" x14ac:dyDescent="0.25">
      <c r="A70" s="5" t="s">
        <v>26</v>
      </c>
      <c r="B70" s="5" t="s">
        <v>63</v>
      </c>
      <c r="C70" s="12">
        <v>11052.26</v>
      </c>
      <c r="D70" s="12">
        <v>31011.81</v>
      </c>
      <c r="E70" s="12">
        <v>129900</v>
      </c>
      <c r="F70" s="12">
        <v>381.47</v>
      </c>
      <c r="G70" s="12">
        <v>162.78</v>
      </c>
      <c r="H70" s="12">
        <v>229.66</v>
      </c>
      <c r="I70" s="12">
        <v>24.24</v>
      </c>
      <c r="J70" s="12">
        <v>0</v>
      </c>
      <c r="K70" s="12">
        <v>7368.17</v>
      </c>
      <c r="L70" s="15">
        <v>0</v>
      </c>
      <c r="M70" s="10">
        <f t="shared" si="8"/>
        <v>180130.39</v>
      </c>
      <c r="N70" s="11">
        <v>0.99</v>
      </c>
      <c r="O70" s="7">
        <v>1</v>
      </c>
      <c r="P70" s="43">
        <f t="shared" si="9"/>
        <v>0.13836000503117027</v>
      </c>
      <c r="Q70" s="10">
        <f t="shared" si="7"/>
        <v>24922.841666666664</v>
      </c>
      <c r="R70" s="30">
        <v>12</v>
      </c>
      <c r="S70" s="38">
        <v>299074.09999999998</v>
      </c>
    </row>
    <row r="71" spans="1:19" s="8" customFormat="1" ht="66.75" x14ac:dyDescent="0.25">
      <c r="A71" s="5" t="s">
        <v>26</v>
      </c>
      <c r="B71" s="6" t="s">
        <v>61</v>
      </c>
      <c r="C71" s="12">
        <v>116048.73</v>
      </c>
      <c r="D71" s="12">
        <v>92472.52</v>
      </c>
      <c r="E71" s="12">
        <v>540550</v>
      </c>
      <c r="F71" s="12">
        <v>12461.45</v>
      </c>
      <c r="G71" s="12">
        <v>5317.59</v>
      </c>
      <c r="H71" s="12">
        <v>7502.12</v>
      </c>
      <c r="I71" s="12">
        <v>791.96</v>
      </c>
      <c r="J71" s="12">
        <v>0</v>
      </c>
      <c r="K71" s="12">
        <v>77365.820000000007</v>
      </c>
      <c r="L71" s="15">
        <v>0</v>
      </c>
      <c r="M71" s="10">
        <f t="shared" si="8"/>
        <v>852510.19</v>
      </c>
      <c r="N71" s="11">
        <v>0.99</v>
      </c>
      <c r="O71" s="7">
        <v>1</v>
      </c>
      <c r="P71" s="43">
        <f t="shared" si="9"/>
        <v>8.2831541677329798E-2</v>
      </c>
      <c r="Q71" s="10">
        <f t="shared" si="7"/>
        <v>70614.733333333337</v>
      </c>
      <c r="R71" s="30">
        <v>3</v>
      </c>
      <c r="S71" s="38">
        <v>211844.2</v>
      </c>
    </row>
    <row r="72" spans="1:19" s="8" customFormat="1" ht="56.25" x14ac:dyDescent="0.25">
      <c r="A72" s="5" t="s">
        <v>26</v>
      </c>
      <c r="B72" s="5" t="s">
        <v>49</v>
      </c>
      <c r="C72" s="16">
        <v>19648.46</v>
      </c>
      <c r="D72" s="16">
        <v>15585.1</v>
      </c>
      <c r="E72" s="16">
        <v>629200</v>
      </c>
      <c r="F72" s="16">
        <v>1205.6400000000001</v>
      </c>
      <c r="G72" s="16">
        <v>514.48</v>
      </c>
      <c r="H72" s="15">
        <v>725.83</v>
      </c>
      <c r="I72" s="15">
        <v>76.62</v>
      </c>
      <c r="J72" s="15">
        <v>0</v>
      </c>
      <c r="K72" s="15">
        <v>13098.98</v>
      </c>
      <c r="L72" s="15">
        <v>0</v>
      </c>
      <c r="M72" s="10">
        <f t="shared" si="8"/>
        <v>680055.11</v>
      </c>
      <c r="N72" s="11">
        <v>1.02</v>
      </c>
      <c r="O72" s="7">
        <v>1</v>
      </c>
      <c r="P72" s="43">
        <f t="shared" si="9"/>
        <v>4.0439471097448623E-2</v>
      </c>
      <c r="Q72" s="10">
        <f t="shared" si="7"/>
        <v>27501.068965517243</v>
      </c>
      <c r="R72" s="30">
        <v>29</v>
      </c>
      <c r="S72" s="38">
        <v>797531</v>
      </c>
    </row>
    <row r="73" spans="1:19" s="39" customFormat="1" ht="56.25" x14ac:dyDescent="0.25">
      <c r="A73" s="5" t="s">
        <v>26</v>
      </c>
      <c r="B73" s="5" t="s">
        <v>50</v>
      </c>
      <c r="C73" s="15">
        <v>6907.66</v>
      </c>
      <c r="D73" s="15">
        <v>2085.69</v>
      </c>
      <c r="E73" s="15">
        <v>129900</v>
      </c>
      <c r="F73" s="15">
        <v>238.42</v>
      </c>
      <c r="G73" s="15">
        <v>101.74</v>
      </c>
      <c r="H73" s="15">
        <v>143.54</v>
      </c>
      <c r="I73" s="15">
        <v>15.15</v>
      </c>
      <c r="J73" s="15">
        <v>0</v>
      </c>
      <c r="K73" s="15">
        <v>4605.1099999999997</v>
      </c>
      <c r="L73" s="15">
        <v>0</v>
      </c>
      <c r="M73" s="10">
        <f t="shared" si="8"/>
        <v>143997.31</v>
      </c>
      <c r="N73" s="11">
        <v>1.02</v>
      </c>
      <c r="O73" s="7">
        <v>1</v>
      </c>
      <c r="P73" s="43">
        <f t="shared" si="9"/>
        <v>0.17307851098051763</v>
      </c>
      <c r="Q73" s="10">
        <f t="shared" si="7"/>
        <v>24922.84</v>
      </c>
      <c r="R73" s="30">
        <v>10</v>
      </c>
      <c r="S73" s="38">
        <v>249228.4</v>
      </c>
    </row>
    <row r="74" spans="1:19" s="39" customFormat="1" ht="67.5" customHeight="1" x14ac:dyDescent="0.25">
      <c r="A74" s="5" t="s">
        <v>26</v>
      </c>
      <c r="B74" s="5" t="s">
        <v>48</v>
      </c>
      <c r="C74" s="10">
        <v>68769.62</v>
      </c>
      <c r="D74" s="10">
        <v>23439.83</v>
      </c>
      <c r="E74" s="10">
        <v>540550</v>
      </c>
      <c r="F74" s="15">
        <v>6329.63</v>
      </c>
      <c r="G74" s="15">
        <v>2701</v>
      </c>
      <c r="H74" s="15">
        <v>3810.6</v>
      </c>
      <c r="I74" s="15">
        <v>402.27</v>
      </c>
      <c r="J74" s="15">
        <v>0</v>
      </c>
      <c r="K74" s="15">
        <v>45846.41</v>
      </c>
      <c r="L74" s="15">
        <v>0</v>
      </c>
      <c r="M74" s="10">
        <f t="shared" si="8"/>
        <v>691849.36</v>
      </c>
      <c r="N74" s="11">
        <v>1.02</v>
      </c>
      <c r="O74" s="7">
        <v>1</v>
      </c>
      <c r="P74" s="43">
        <f t="shared" si="9"/>
        <v>0.10206660690799318</v>
      </c>
      <c r="Q74" s="10">
        <f t="shared" si="7"/>
        <v>70614.71666666666</v>
      </c>
      <c r="R74" s="30">
        <v>6</v>
      </c>
      <c r="S74" s="38">
        <v>423688.3</v>
      </c>
    </row>
    <row r="75" spans="1:19" s="39" customFormat="1" ht="60.75" customHeight="1" x14ac:dyDescent="0.25">
      <c r="A75" s="5" t="s">
        <v>26</v>
      </c>
      <c r="B75" s="5" t="s">
        <v>75</v>
      </c>
      <c r="C75" s="12">
        <v>5526.13</v>
      </c>
      <c r="D75" s="12">
        <v>12264.38</v>
      </c>
      <c r="E75" s="12">
        <v>129900</v>
      </c>
      <c r="F75" s="12">
        <v>190.74</v>
      </c>
      <c r="G75" s="12">
        <v>81.39</v>
      </c>
      <c r="H75" s="12">
        <v>114.83</v>
      </c>
      <c r="I75" s="12">
        <v>12.12</v>
      </c>
      <c r="J75" s="12">
        <v>0</v>
      </c>
      <c r="K75" s="12">
        <v>3684.09</v>
      </c>
      <c r="L75" s="12">
        <v>0</v>
      </c>
      <c r="M75" s="10">
        <f t="shared" si="8"/>
        <v>151773.68000000002</v>
      </c>
      <c r="N75" s="11">
        <v>1</v>
      </c>
      <c r="O75" s="7">
        <v>1</v>
      </c>
      <c r="P75" s="43">
        <f t="shared" si="9"/>
        <v>0.20070179493572268</v>
      </c>
      <c r="Q75" s="10">
        <f t="shared" si="7"/>
        <v>30461.25</v>
      </c>
      <c r="R75" s="30">
        <v>36</v>
      </c>
      <c r="S75" s="38">
        <v>1096605</v>
      </c>
    </row>
    <row r="76" spans="1:19" s="39" customFormat="1" ht="63.75" customHeight="1" x14ac:dyDescent="0.25">
      <c r="A76" s="5" t="s">
        <v>26</v>
      </c>
      <c r="B76" s="5" t="s">
        <v>74</v>
      </c>
      <c r="C76" s="15">
        <v>7368.17</v>
      </c>
      <c r="D76" s="15">
        <v>4120.3</v>
      </c>
      <c r="E76" s="15">
        <v>129900</v>
      </c>
      <c r="F76" s="15">
        <v>254.32</v>
      </c>
      <c r="G76" s="15">
        <v>108.52</v>
      </c>
      <c r="H76" s="15">
        <v>153.1</v>
      </c>
      <c r="I76" s="15">
        <v>16.16</v>
      </c>
      <c r="J76" s="15">
        <v>0</v>
      </c>
      <c r="K76" s="15">
        <v>4912.12</v>
      </c>
      <c r="L76" s="15">
        <v>0</v>
      </c>
      <c r="M76" s="10">
        <f t="shared" si="8"/>
        <v>146832.69</v>
      </c>
      <c r="N76" s="11">
        <v>1</v>
      </c>
      <c r="O76" s="7">
        <v>1</v>
      </c>
      <c r="P76" s="43">
        <f t="shared" si="9"/>
        <v>0.19711319931768995</v>
      </c>
      <c r="Q76" s="10">
        <f t="shared" si="7"/>
        <v>28942.66129032258</v>
      </c>
      <c r="R76" s="30">
        <v>62</v>
      </c>
      <c r="S76" s="38">
        <v>1794445</v>
      </c>
    </row>
    <row r="77" spans="1:19" s="39" customFormat="1" ht="67.5" x14ac:dyDescent="0.25">
      <c r="A77" s="5" t="s">
        <v>26</v>
      </c>
      <c r="B77" s="5" t="s">
        <v>38</v>
      </c>
      <c r="C77" s="15">
        <v>19648.46</v>
      </c>
      <c r="D77" s="15">
        <v>34780.42</v>
      </c>
      <c r="E77" s="15">
        <v>629200</v>
      </c>
      <c r="F77" s="15">
        <v>1205.6400000000001</v>
      </c>
      <c r="G77" s="15">
        <v>514.48</v>
      </c>
      <c r="H77" s="15">
        <v>725.83</v>
      </c>
      <c r="I77" s="15">
        <v>76.62</v>
      </c>
      <c r="J77" s="15">
        <v>0</v>
      </c>
      <c r="K77" s="15">
        <v>13098.98</v>
      </c>
      <c r="L77" s="15">
        <v>0</v>
      </c>
      <c r="M77" s="10">
        <f t="shared" si="8"/>
        <v>699250.43</v>
      </c>
      <c r="N77" s="11">
        <v>1</v>
      </c>
      <c r="O77" s="7">
        <v>1</v>
      </c>
      <c r="P77" s="43">
        <f t="shared" si="9"/>
        <v>8.9105572663001426E-2</v>
      </c>
      <c r="Q77" s="10">
        <f t="shared" si="7"/>
        <v>62307.11</v>
      </c>
      <c r="R77" s="30">
        <v>10</v>
      </c>
      <c r="S77" s="38">
        <v>623071.1</v>
      </c>
    </row>
    <row r="78" spans="1:19" s="39" customFormat="1" ht="67.5" x14ac:dyDescent="0.25">
      <c r="A78" s="5" t="s">
        <v>26</v>
      </c>
      <c r="B78" s="5" t="s">
        <v>37</v>
      </c>
      <c r="C78" s="15">
        <v>6140.14</v>
      </c>
      <c r="D78" s="15">
        <v>4572.43</v>
      </c>
      <c r="E78" s="15">
        <v>129900</v>
      </c>
      <c r="F78" s="15">
        <v>141.29</v>
      </c>
      <c r="G78" s="15">
        <v>60.29</v>
      </c>
      <c r="H78" s="15">
        <v>85.06</v>
      </c>
      <c r="I78" s="15">
        <v>8.98</v>
      </c>
      <c r="J78" s="15">
        <v>0</v>
      </c>
      <c r="K78" s="15">
        <v>4093.43</v>
      </c>
      <c r="L78" s="15">
        <v>0</v>
      </c>
      <c r="M78" s="10">
        <f t="shared" si="8"/>
        <v>145001.62</v>
      </c>
      <c r="N78" s="11">
        <v>1</v>
      </c>
      <c r="O78" s="7">
        <v>1</v>
      </c>
      <c r="P78" s="43">
        <f t="shared" si="9"/>
        <v>0.22917302579102219</v>
      </c>
      <c r="Q78" s="10">
        <f t="shared" si="7"/>
        <v>33230.46</v>
      </c>
      <c r="R78" s="30">
        <v>20</v>
      </c>
      <c r="S78" s="38">
        <v>664609.19999999995</v>
      </c>
    </row>
    <row r="79" spans="1:19" s="39" customFormat="1" ht="66.75" x14ac:dyDescent="0.25">
      <c r="A79" s="21" t="s">
        <v>26</v>
      </c>
      <c r="B79" s="5" t="s">
        <v>39</v>
      </c>
      <c r="C79" s="10">
        <v>73681.740000000005</v>
      </c>
      <c r="D79" s="10">
        <v>52601.96</v>
      </c>
      <c r="E79" s="10">
        <v>540550</v>
      </c>
      <c r="F79" s="10">
        <v>6781.74</v>
      </c>
      <c r="G79" s="10">
        <v>2893.92</v>
      </c>
      <c r="H79" s="10">
        <v>4082.79</v>
      </c>
      <c r="I79" s="10">
        <v>431</v>
      </c>
      <c r="J79" s="10">
        <v>0</v>
      </c>
      <c r="K79" s="10">
        <v>49121.16</v>
      </c>
      <c r="L79" s="10">
        <v>0</v>
      </c>
      <c r="M79" s="10">
        <f t="shared" si="8"/>
        <v>730144.30999999994</v>
      </c>
      <c r="N79" s="20">
        <v>1</v>
      </c>
      <c r="O79" s="7">
        <v>1</v>
      </c>
      <c r="P79" s="43">
        <f t="shared" si="9"/>
        <v>0.12515850005962065</v>
      </c>
      <c r="Q79" s="10">
        <f t="shared" si="7"/>
        <v>91383.766666666663</v>
      </c>
      <c r="R79" s="32">
        <v>6</v>
      </c>
      <c r="S79" s="38">
        <v>548302.6</v>
      </c>
    </row>
    <row r="80" spans="1:19" s="39" customFormat="1" ht="56.25" x14ac:dyDescent="0.25">
      <c r="A80" s="5" t="s">
        <v>26</v>
      </c>
      <c r="B80" s="5" t="s">
        <v>44</v>
      </c>
      <c r="C80" s="15">
        <v>6140.14</v>
      </c>
      <c r="D80" s="15">
        <v>4200.37</v>
      </c>
      <c r="E80" s="15">
        <v>129900</v>
      </c>
      <c r="F80" s="15">
        <v>164.83</v>
      </c>
      <c r="G80" s="15">
        <v>70.34</v>
      </c>
      <c r="H80" s="15">
        <v>99.23</v>
      </c>
      <c r="I80" s="15">
        <v>10.48</v>
      </c>
      <c r="J80" s="15">
        <v>0</v>
      </c>
      <c r="K80" s="15">
        <v>4093.43</v>
      </c>
      <c r="L80" s="15">
        <v>0</v>
      </c>
      <c r="M80" s="10">
        <f t="shared" si="8"/>
        <v>144678.82</v>
      </c>
      <c r="N80" s="11">
        <v>1</v>
      </c>
      <c r="O80" s="7">
        <v>1</v>
      </c>
      <c r="P80" s="43">
        <f t="shared" si="9"/>
        <v>0.20097380100938325</v>
      </c>
      <c r="Q80" s="10">
        <f t="shared" si="7"/>
        <v>29076.652380952379</v>
      </c>
      <c r="R80" s="30">
        <v>21</v>
      </c>
      <c r="S80" s="38">
        <v>610609.69999999995</v>
      </c>
    </row>
    <row r="81" spans="1:19" s="39" customFormat="1" ht="67.5" x14ac:dyDescent="0.25">
      <c r="A81" s="5" t="s">
        <v>26</v>
      </c>
      <c r="B81" s="5" t="s">
        <v>76</v>
      </c>
      <c r="C81" s="15">
        <v>7368.17</v>
      </c>
      <c r="D81" s="15">
        <v>30097.4</v>
      </c>
      <c r="E81" s="15">
        <v>629200</v>
      </c>
      <c r="F81" s="15">
        <v>339.09</v>
      </c>
      <c r="G81" s="15">
        <v>144.69999999999999</v>
      </c>
      <c r="H81" s="15">
        <v>204.14</v>
      </c>
      <c r="I81" s="15">
        <v>21.55</v>
      </c>
      <c r="J81" s="15">
        <v>0</v>
      </c>
      <c r="K81" s="15">
        <v>4912.12</v>
      </c>
      <c r="L81" s="15">
        <v>0</v>
      </c>
      <c r="M81" s="10">
        <f t="shared" si="8"/>
        <v>672287.17</v>
      </c>
      <c r="N81" s="11">
        <v>1</v>
      </c>
      <c r="O81" s="7">
        <v>1</v>
      </c>
      <c r="P81" s="43">
        <f t="shared" si="9"/>
        <v>7.5516472455595951E-2</v>
      </c>
      <c r="Q81" s="10">
        <f t="shared" si="7"/>
        <v>50768.755555555552</v>
      </c>
      <c r="R81" s="30">
        <v>18</v>
      </c>
      <c r="S81" s="38">
        <v>913837.6</v>
      </c>
    </row>
    <row r="82" spans="1:19" s="39" customFormat="1" ht="67.5" x14ac:dyDescent="0.25">
      <c r="A82" s="5" t="s">
        <v>26</v>
      </c>
      <c r="B82" s="5" t="s">
        <v>77</v>
      </c>
      <c r="C82" s="15">
        <v>3907.36</v>
      </c>
      <c r="D82" s="15">
        <v>4748.55</v>
      </c>
      <c r="E82" s="15">
        <v>129900</v>
      </c>
      <c r="F82" s="15">
        <v>104.89</v>
      </c>
      <c r="G82" s="15">
        <v>44.76</v>
      </c>
      <c r="H82" s="15">
        <v>63.15</v>
      </c>
      <c r="I82" s="15">
        <v>6.67</v>
      </c>
      <c r="J82" s="15">
        <v>0</v>
      </c>
      <c r="K82" s="15">
        <v>2604.91</v>
      </c>
      <c r="L82" s="15">
        <v>0</v>
      </c>
      <c r="M82" s="10">
        <f t="shared" si="8"/>
        <v>141380.28999999998</v>
      </c>
      <c r="N82" s="11">
        <v>1</v>
      </c>
      <c r="O82" s="7">
        <v>1</v>
      </c>
      <c r="P82" s="43">
        <f t="shared" si="9"/>
        <v>0.18509641619775999</v>
      </c>
      <c r="Q82" s="10">
        <f t="shared" si="7"/>
        <v>26168.985000000001</v>
      </c>
      <c r="R82" s="30">
        <v>20</v>
      </c>
      <c r="S82" s="38">
        <v>523379.7</v>
      </c>
    </row>
    <row r="83" spans="1:19" s="39" customFormat="1" ht="67.5" x14ac:dyDescent="0.25">
      <c r="A83" s="5" t="s">
        <v>26</v>
      </c>
      <c r="B83" s="13" t="s">
        <v>47</v>
      </c>
      <c r="C83" s="15">
        <v>11666.27</v>
      </c>
      <c r="D83" s="15">
        <v>15779.91</v>
      </c>
      <c r="E83" s="15">
        <v>129900</v>
      </c>
      <c r="F83" s="15">
        <v>402.67</v>
      </c>
      <c r="G83" s="15">
        <v>171.83</v>
      </c>
      <c r="H83" s="15">
        <v>242.42</v>
      </c>
      <c r="I83" s="15">
        <v>25.59</v>
      </c>
      <c r="J83" s="15">
        <v>0</v>
      </c>
      <c r="K83" s="15">
        <v>7777.52</v>
      </c>
      <c r="L83" s="15">
        <v>0</v>
      </c>
      <c r="M83" s="10">
        <f t="shared" si="8"/>
        <v>165966.21</v>
      </c>
      <c r="N83" s="11">
        <v>1</v>
      </c>
      <c r="O83" s="7">
        <v>1</v>
      </c>
      <c r="P83" s="43">
        <f t="shared" si="9"/>
        <v>0.17820519008055918</v>
      </c>
      <c r="Q83" s="10">
        <f t="shared" si="7"/>
        <v>29576.04</v>
      </c>
      <c r="R83" s="30">
        <v>20</v>
      </c>
      <c r="S83" s="38">
        <f>26603+564917.8</f>
        <v>591520.80000000005</v>
      </c>
    </row>
    <row r="84" spans="1:19" s="39" customFormat="1" ht="15.75" x14ac:dyDescent="0.25">
      <c r="A84" s="83" t="s">
        <v>108</v>
      </c>
      <c r="B84" s="84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49"/>
      <c r="N84" s="61"/>
      <c r="O84" s="47"/>
      <c r="P84" s="48"/>
      <c r="Q84" s="49"/>
      <c r="R84" s="50"/>
      <c r="S84" s="62">
        <f>SUM(S64:S83)</f>
        <v>13223499.999999998</v>
      </c>
    </row>
    <row r="85" spans="1:19" ht="56.25" x14ac:dyDescent="0.25">
      <c r="A85" s="5" t="s">
        <v>30</v>
      </c>
      <c r="B85" s="5" t="s">
        <v>55</v>
      </c>
      <c r="C85" s="12">
        <v>20467.150000000001</v>
      </c>
      <c r="D85" s="12">
        <v>17651.96</v>
      </c>
      <c r="E85" s="12">
        <v>629200</v>
      </c>
      <c r="F85" s="12">
        <v>1569.85</v>
      </c>
      <c r="G85" s="12">
        <v>669.89</v>
      </c>
      <c r="H85" s="12">
        <v>945.09</v>
      </c>
      <c r="I85" s="12">
        <v>99.77</v>
      </c>
      <c r="J85" s="12">
        <v>0</v>
      </c>
      <c r="K85" s="12">
        <v>13644.77</v>
      </c>
      <c r="L85" s="12">
        <v>0</v>
      </c>
      <c r="M85" s="10">
        <f t="shared" ref="M85:M91" si="10">L85+K85+J85+I85+H85+G85+F85+E85+D85+C85</f>
        <v>684248.48</v>
      </c>
      <c r="N85" s="11">
        <v>1</v>
      </c>
      <c r="O85" s="7">
        <v>1</v>
      </c>
      <c r="P85" s="43">
        <f t="shared" ref="P85:P91" si="11">Q85/M85</f>
        <v>3.7977552772379838E-2</v>
      </c>
      <c r="Q85" s="10">
        <f t="shared" ref="Q85:Q97" si="12">S85/R85</f>
        <v>25986.082758620691</v>
      </c>
      <c r="R85" s="30">
        <v>29</v>
      </c>
      <c r="S85" s="28">
        <v>753596.4</v>
      </c>
    </row>
    <row r="86" spans="1:19" ht="56.25" x14ac:dyDescent="0.25">
      <c r="A86" s="5" t="s">
        <v>30</v>
      </c>
      <c r="B86" s="5" t="s">
        <v>31</v>
      </c>
      <c r="C86" s="15">
        <v>6907.66</v>
      </c>
      <c r="D86" s="15">
        <v>2085.69</v>
      </c>
      <c r="E86" s="15">
        <v>129900</v>
      </c>
      <c r="F86" s="15">
        <v>238.42</v>
      </c>
      <c r="G86" s="15">
        <v>101.74</v>
      </c>
      <c r="H86" s="15">
        <v>143.54</v>
      </c>
      <c r="I86" s="15">
        <v>15.15</v>
      </c>
      <c r="J86" s="15">
        <v>0</v>
      </c>
      <c r="K86" s="15">
        <v>4605.1099999999997</v>
      </c>
      <c r="L86" s="15">
        <v>0</v>
      </c>
      <c r="M86" s="10">
        <f t="shared" si="10"/>
        <v>143997.31</v>
      </c>
      <c r="N86" s="11">
        <v>1.05</v>
      </c>
      <c r="O86" s="7">
        <v>1</v>
      </c>
      <c r="P86" s="43">
        <f t="shared" si="11"/>
        <v>0.15700176968583648</v>
      </c>
      <c r="Q86" s="10">
        <f t="shared" si="12"/>
        <v>22607.8325</v>
      </c>
      <c r="R86" s="30">
        <v>40</v>
      </c>
      <c r="S86" s="28">
        <v>904313.3</v>
      </c>
    </row>
    <row r="87" spans="1:19" ht="63" customHeight="1" x14ac:dyDescent="0.25">
      <c r="A87" s="5" t="s">
        <v>30</v>
      </c>
      <c r="B87" s="5" t="s">
        <v>44</v>
      </c>
      <c r="C87" s="10">
        <v>6140.14</v>
      </c>
      <c r="D87" s="10">
        <v>4200.37</v>
      </c>
      <c r="E87" s="10">
        <v>129900</v>
      </c>
      <c r="F87" s="10">
        <v>164.83</v>
      </c>
      <c r="G87" s="10">
        <v>70.34</v>
      </c>
      <c r="H87" s="10">
        <v>99.23</v>
      </c>
      <c r="I87" s="10">
        <v>10.48</v>
      </c>
      <c r="J87" s="10">
        <v>0</v>
      </c>
      <c r="K87" s="10">
        <v>4093.43</v>
      </c>
      <c r="L87" s="10">
        <v>0</v>
      </c>
      <c r="M87" s="10">
        <f t="shared" si="10"/>
        <v>144678.82</v>
      </c>
      <c r="N87" s="11">
        <v>1</v>
      </c>
      <c r="O87" s="7">
        <v>1</v>
      </c>
      <c r="P87" s="43">
        <f t="shared" si="11"/>
        <v>0.15862982403074449</v>
      </c>
      <c r="Q87" s="10">
        <f t="shared" si="12"/>
        <v>22950.375757575759</v>
      </c>
      <c r="R87" s="30">
        <v>33</v>
      </c>
      <c r="S87" s="28">
        <v>757362.4</v>
      </c>
    </row>
    <row r="88" spans="1:19" ht="69" customHeight="1" x14ac:dyDescent="0.25">
      <c r="A88" s="5" t="s">
        <v>30</v>
      </c>
      <c r="B88" s="5" t="s">
        <v>82</v>
      </c>
      <c r="C88" s="10">
        <v>20467.150000000001</v>
      </c>
      <c r="D88" s="10">
        <v>17877.38</v>
      </c>
      <c r="E88" s="10">
        <v>629200</v>
      </c>
      <c r="F88" s="10">
        <v>1569.85</v>
      </c>
      <c r="G88" s="10">
        <v>669.89</v>
      </c>
      <c r="H88" s="10">
        <v>945.09</v>
      </c>
      <c r="I88" s="10">
        <v>99.77</v>
      </c>
      <c r="J88" s="10">
        <v>0</v>
      </c>
      <c r="K88" s="10">
        <v>13644.77</v>
      </c>
      <c r="L88" s="10">
        <v>0</v>
      </c>
      <c r="M88" s="10">
        <f t="shared" si="10"/>
        <v>684473.9</v>
      </c>
      <c r="N88" s="11">
        <v>1</v>
      </c>
      <c r="O88" s="7">
        <v>1</v>
      </c>
      <c r="P88" s="43">
        <f t="shared" si="11"/>
        <v>5.5049165010772019E-2</v>
      </c>
      <c r="Q88" s="10">
        <f t="shared" si="12"/>
        <v>37679.716666666667</v>
      </c>
      <c r="R88" s="30">
        <v>12</v>
      </c>
      <c r="S88" s="28">
        <v>452156.6</v>
      </c>
    </row>
    <row r="89" spans="1:19" ht="61.5" customHeight="1" x14ac:dyDescent="0.25">
      <c r="A89" s="5" t="s">
        <v>30</v>
      </c>
      <c r="B89" s="5" t="s">
        <v>74</v>
      </c>
      <c r="C89" s="10">
        <v>7368.17</v>
      </c>
      <c r="D89" s="10">
        <v>4120.3</v>
      </c>
      <c r="E89" s="10">
        <v>129900</v>
      </c>
      <c r="F89" s="10">
        <v>254.32</v>
      </c>
      <c r="G89" s="10">
        <v>108.52</v>
      </c>
      <c r="H89" s="10">
        <v>153.1</v>
      </c>
      <c r="I89" s="10">
        <v>16.16</v>
      </c>
      <c r="J89" s="10">
        <v>0</v>
      </c>
      <c r="K89" s="10">
        <v>4912.12</v>
      </c>
      <c r="L89" s="10">
        <v>0</v>
      </c>
      <c r="M89" s="10">
        <f t="shared" si="10"/>
        <v>146832.69</v>
      </c>
      <c r="N89" s="11">
        <v>1</v>
      </c>
      <c r="O89" s="7">
        <v>1</v>
      </c>
      <c r="P89" s="43">
        <f t="shared" si="11"/>
        <v>0.20529331193734332</v>
      </c>
      <c r="Q89" s="10">
        <f t="shared" si="12"/>
        <v>30143.76923076923</v>
      </c>
      <c r="R89" s="30">
        <v>65</v>
      </c>
      <c r="S89" s="28">
        <v>1959345</v>
      </c>
    </row>
    <row r="90" spans="1:19" ht="56.25" x14ac:dyDescent="0.25">
      <c r="A90" s="5" t="s">
        <v>30</v>
      </c>
      <c r="B90" s="5" t="s">
        <v>59</v>
      </c>
      <c r="C90" s="12">
        <v>4605.1099999999997</v>
      </c>
      <c r="D90" s="12">
        <v>37553.17</v>
      </c>
      <c r="E90" s="12">
        <v>129900</v>
      </c>
      <c r="F90" s="12">
        <v>105.96</v>
      </c>
      <c r="G90" s="12">
        <v>45.22</v>
      </c>
      <c r="H90" s="12">
        <v>63.79</v>
      </c>
      <c r="I90" s="12">
        <v>6.73</v>
      </c>
      <c r="J90" s="12">
        <v>0</v>
      </c>
      <c r="K90" s="12">
        <v>3070.07</v>
      </c>
      <c r="L90" s="10">
        <v>0</v>
      </c>
      <c r="M90" s="10">
        <f t="shared" si="10"/>
        <v>175350.05</v>
      </c>
      <c r="N90" s="11">
        <v>2.3199999999999998</v>
      </c>
      <c r="O90" s="7">
        <v>1</v>
      </c>
      <c r="P90" s="43">
        <f t="shared" si="11"/>
        <v>0.12892972276502535</v>
      </c>
      <c r="Q90" s="10">
        <f t="shared" si="12"/>
        <v>22607.833333333332</v>
      </c>
      <c r="R90" s="30">
        <v>18</v>
      </c>
      <c r="S90" s="28">
        <v>406941</v>
      </c>
    </row>
    <row r="91" spans="1:19" ht="45" x14ac:dyDescent="0.25">
      <c r="A91" s="5" t="s">
        <v>30</v>
      </c>
      <c r="B91" s="5" t="s">
        <v>60</v>
      </c>
      <c r="C91" s="12">
        <v>17003.48</v>
      </c>
      <c r="D91" s="12">
        <v>62051.79</v>
      </c>
      <c r="E91" s="12">
        <v>629200</v>
      </c>
      <c r="F91" s="12">
        <v>1173.76</v>
      </c>
      <c r="G91" s="12">
        <v>500.87</v>
      </c>
      <c r="H91" s="12">
        <v>706.64</v>
      </c>
      <c r="I91" s="12">
        <v>74.599999999999994</v>
      </c>
      <c r="J91" s="12">
        <v>0</v>
      </c>
      <c r="K91" s="12">
        <v>11335.65</v>
      </c>
      <c r="L91" s="10">
        <v>0</v>
      </c>
      <c r="M91" s="10">
        <f t="shared" si="10"/>
        <v>722046.79</v>
      </c>
      <c r="N91" s="11">
        <v>2.3199999999999998</v>
      </c>
      <c r="O91" s="7">
        <v>1</v>
      </c>
      <c r="P91" s="43">
        <f t="shared" si="11"/>
        <v>4.6386318804343123E-2</v>
      </c>
      <c r="Q91" s="10">
        <f t="shared" si="12"/>
        <v>33493.092592592591</v>
      </c>
      <c r="R91" s="30">
        <v>27</v>
      </c>
      <c r="S91" s="28">
        <v>904313.5</v>
      </c>
    </row>
    <row r="92" spans="1:19" ht="98.25" x14ac:dyDescent="0.25">
      <c r="A92" s="20" t="s">
        <v>30</v>
      </c>
      <c r="B92" s="23" t="s">
        <v>35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7"/>
      <c r="P92" s="43"/>
      <c r="Q92" s="10">
        <f t="shared" si="12"/>
        <v>7000</v>
      </c>
      <c r="R92" s="30">
        <v>1</v>
      </c>
      <c r="S92" s="20">
        <v>7000</v>
      </c>
    </row>
    <row r="93" spans="1:19" ht="44.25" x14ac:dyDescent="0.25">
      <c r="A93" s="20" t="s">
        <v>30</v>
      </c>
      <c r="B93" s="3" t="s">
        <v>36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7"/>
      <c r="P93" s="43"/>
      <c r="Q93" s="10">
        <f t="shared" si="12"/>
        <v>4588.2352941176468</v>
      </c>
      <c r="R93" s="30">
        <v>17</v>
      </c>
      <c r="S93" s="20">
        <v>78000</v>
      </c>
    </row>
    <row r="94" spans="1:19" ht="43.5" x14ac:dyDescent="0.25">
      <c r="A94" s="20" t="s">
        <v>30</v>
      </c>
      <c r="B94" s="3" t="s">
        <v>33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7"/>
      <c r="P94" s="43"/>
      <c r="Q94" s="10">
        <f t="shared" si="12"/>
        <v>19166.666666666668</v>
      </c>
      <c r="R94" s="30">
        <v>3</v>
      </c>
      <c r="S94" s="20">
        <v>57500</v>
      </c>
    </row>
    <row r="95" spans="1:19" ht="54" x14ac:dyDescent="0.25">
      <c r="A95" s="20" t="s">
        <v>30</v>
      </c>
      <c r="B95" s="3" t="s">
        <v>34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7"/>
      <c r="P95" s="43"/>
      <c r="Q95" s="10">
        <f t="shared" si="12"/>
        <v>6017.2972972972975</v>
      </c>
      <c r="R95" s="30">
        <v>296</v>
      </c>
      <c r="S95" s="28">
        <v>1781120</v>
      </c>
    </row>
    <row r="96" spans="1:19" ht="54.75" x14ac:dyDescent="0.25">
      <c r="A96" s="20" t="s">
        <v>30</v>
      </c>
      <c r="B96" s="22" t="s">
        <v>94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7"/>
      <c r="P96" s="43"/>
      <c r="Q96" s="10">
        <f t="shared" si="12"/>
        <v>21250</v>
      </c>
      <c r="R96" s="30">
        <v>2</v>
      </c>
      <c r="S96" s="20">
        <v>42500</v>
      </c>
    </row>
    <row r="97" spans="1:19" s="2" customFormat="1" ht="70.5" customHeight="1" x14ac:dyDescent="0.25">
      <c r="A97" s="3" t="s">
        <v>30</v>
      </c>
      <c r="B97" s="3" t="s">
        <v>96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3"/>
      <c r="Q97" s="10">
        <f t="shared" si="12"/>
        <v>121.73450000000001</v>
      </c>
      <c r="R97" s="30">
        <v>400</v>
      </c>
      <c r="S97" s="7">
        <v>48693.8</v>
      </c>
    </row>
    <row r="98" spans="1:19" s="2" customFormat="1" ht="18" customHeight="1" x14ac:dyDescent="0.25">
      <c r="A98" s="85" t="s">
        <v>107</v>
      </c>
      <c r="B98" s="85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8"/>
      <c r="Q98" s="49"/>
      <c r="R98" s="50"/>
      <c r="S98" s="47">
        <f>SUM(S85:S97)</f>
        <v>8152842</v>
      </c>
    </row>
    <row r="99" spans="1:19" ht="48" customHeight="1" x14ac:dyDescent="0.25">
      <c r="A99" s="3" t="s">
        <v>24</v>
      </c>
      <c r="B99" s="3" t="s">
        <v>69</v>
      </c>
      <c r="C99" s="10">
        <v>597313.28000000003</v>
      </c>
      <c r="D99" s="10">
        <v>155104.63</v>
      </c>
      <c r="E99" s="10">
        <v>376600</v>
      </c>
      <c r="F99" s="10">
        <v>73303.12</v>
      </c>
      <c r="G99" s="10">
        <v>31280.11</v>
      </c>
      <c r="H99" s="10">
        <v>44130.400000000001</v>
      </c>
      <c r="I99" s="10">
        <v>4658.62</v>
      </c>
      <c r="J99" s="10">
        <v>0</v>
      </c>
      <c r="K99" s="10">
        <v>398208.85</v>
      </c>
      <c r="L99" s="10">
        <v>0</v>
      </c>
      <c r="M99" s="10">
        <f>L99+K99+J99+I99+H99+G99+F99+E99+D99+C99</f>
        <v>1680599.01</v>
      </c>
      <c r="N99" s="11">
        <v>1</v>
      </c>
      <c r="O99" s="7">
        <v>1</v>
      </c>
      <c r="P99" s="43">
        <f>Q99/M99</f>
        <v>5.2485512293619647E-2</v>
      </c>
      <c r="Q99" s="10">
        <f t="shared" ref="Q99:Q105" si="13">S99/R99</f>
        <v>88207.1</v>
      </c>
      <c r="R99" s="30">
        <v>2</v>
      </c>
      <c r="S99" s="28">
        <v>176414.2</v>
      </c>
    </row>
    <row r="100" spans="1:19" ht="78" x14ac:dyDescent="0.25">
      <c r="A100" s="5" t="s">
        <v>24</v>
      </c>
      <c r="B100" s="5" t="s">
        <v>64</v>
      </c>
      <c r="C100" s="10">
        <v>231360.65</v>
      </c>
      <c r="D100" s="10">
        <v>81976.820000000007</v>
      </c>
      <c r="E100" s="10">
        <v>540550</v>
      </c>
      <c r="F100" s="10">
        <v>21294.68</v>
      </c>
      <c r="G100" s="10">
        <v>9086.92</v>
      </c>
      <c r="H100" s="10">
        <v>12819.95</v>
      </c>
      <c r="I100" s="10">
        <v>1353.34</v>
      </c>
      <c r="J100" s="10">
        <v>0</v>
      </c>
      <c r="K100" s="10">
        <v>154240.43</v>
      </c>
      <c r="L100" s="10">
        <v>0</v>
      </c>
      <c r="M100" s="10">
        <f>L100+K100+J100+I100+H100+G100+F100+E100+D100+C100</f>
        <v>1052682.79</v>
      </c>
      <c r="N100" s="11">
        <v>1</v>
      </c>
      <c r="O100" s="7">
        <v>1</v>
      </c>
      <c r="P100" s="43">
        <f>Q100/M100</f>
        <v>6.6604442160586669E-2</v>
      </c>
      <c r="Q100" s="10">
        <f t="shared" si="13"/>
        <v>70113.350000000006</v>
      </c>
      <c r="R100" s="30">
        <v>2</v>
      </c>
      <c r="S100" s="20">
        <v>140226.70000000001</v>
      </c>
    </row>
    <row r="101" spans="1:19" ht="60.75" customHeight="1" x14ac:dyDescent="0.25">
      <c r="A101" s="5" t="s">
        <v>24</v>
      </c>
      <c r="B101" s="5" t="s">
        <v>70</v>
      </c>
      <c r="C101" s="10">
        <v>24560.58</v>
      </c>
      <c r="D101" s="10">
        <v>30130.2</v>
      </c>
      <c r="E101" s="10">
        <v>629200</v>
      </c>
      <c r="F101" s="10">
        <v>1507.05</v>
      </c>
      <c r="G101" s="10">
        <v>643.09</v>
      </c>
      <c r="H101" s="10">
        <v>907.29</v>
      </c>
      <c r="I101" s="10">
        <v>95.78</v>
      </c>
      <c r="J101" s="10">
        <v>0</v>
      </c>
      <c r="K101" s="10">
        <v>16373.72</v>
      </c>
      <c r="L101" s="10">
        <v>0</v>
      </c>
      <c r="M101" s="10">
        <f>L101+K101+J101+I101+H101+G101+F101+E101+D101+C101</f>
        <v>703417.71</v>
      </c>
      <c r="N101" s="11">
        <v>1</v>
      </c>
      <c r="O101" s="7">
        <v>1</v>
      </c>
      <c r="P101" s="43">
        <f>Q101/M101</f>
        <v>4.1559867476908763E-2</v>
      </c>
      <c r="Q101" s="10">
        <f t="shared" si="13"/>
        <v>29233.946808510638</v>
      </c>
      <c r="R101" s="30">
        <v>94</v>
      </c>
      <c r="S101" s="20">
        <v>2747991</v>
      </c>
    </row>
    <row r="102" spans="1:19" ht="67.5" x14ac:dyDescent="0.25">
      <c r="A102" s="5" t="s">
        <v>24</v>
      </c>
      <c r="B102" s="5" t="s">
        <v>71</v>
      </c>
      <c r="C102" s="10">
        <v>7368.17</v>
      </c>
      <c r="D102" s="10">
        <v>21724.76</v>
      </c>
      <c r="E102" s="10">
        <v>129900</v>
      </c>
      <c r="F102" s="10">
        <v>169.54</v>
      </c>
      <c r="G102" s="10">
        <v>72.349999999999994</v>
      </c>
      <c r="H102" s="10">
        <v>102.07</v>
      </c>
      <c r="I102" s="10">
        <v>10.77</v>
      </c>
      <c r="J102" s="10">
        <v>0</v>
      </c>
      <c r="K102" s="10">
        <v>4912.12</v>
      </c>
      <c r="L102" s="10">
        <v>0</v>
      </c>
      <c r="M102" s="10">
        <f>L102+K102+J102+I102+H102+G102+F102+E102+D102+C102</f>
        <v>164259.78000000003</v>
      </c>
      <c r="N102" s="11">
        <v>1</v>
      </c>
      <c r="O102" s="7">
        <v>1</v>
      </c>
      <c r="P102" s="43">
        <f>Q102/M102</f>
        <v>9.9241939320123609E-2</v>
      </c>
      <c r="Q102" s="10">
        <f t="shared" si="13"/>
        <v>16301.459119496856</v>
      </c>
      <c r="R102" s="30">
        <v>159</v>
      </c>
      <c r="S102" s="20">
        <v>2591932</v>
      </c>
    </row>
    <row r="103" spans="1:19" ht="44.25" x14ac:dyDescent="0.25">
      <c r="A103" s="3" t="s">
        <v>24</v>
      </c>
      <c r="B103" s="3" t="s">
        <v>36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3"/>
      <c r="Q103" s="10">
        <f t="shared" si="13"/>
        <v>30000</v>
      </c>
      <c r="R103" s="30">
        <v>5</v>
      </c>
      <c r="S103" s="7">
        <v>150000</v>
      </c>
    </row>
    <row r="104" spans="1:19" ht="54" x14ac:dyDescent="0.25">
      <c r="A104" s="3" t="s">
        <v>24</v>
      </c>
      <c r="B104" s="3" t="s">
        <v>34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3"/>
      <c r="Q104" s="10">
        <f t="shared" si="13"/>
        <v>9745.8435714285715</v>
      </c>
      <c r="R104" s="30">
        <v>140</v>
      </c>
      <c r="S104" s="28">
        <f>146737.1+1217681</f>
        <v>1364418.1</v>
      </c>
    </row>
    <row r="105" spans="1:19" ht="54.75" x14ac:dyDescent="0.25">
      <c r="A105" s="3" t="s">
        <v>24</v>
      </c>
      <c r="B105" s="3" t="s">
        <v>94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3"/>
      <c r="Q105" s="10">
        <f t="shared" si="13"/>
        <v>9411.7647058823532</v>
      </c>
      <c r="R105" s="30">
        <v>17</v>
      </c>
      <c r="S105" s="7">
        <v>160000</v>
      </c>
    </row>
    <row r="106" spans="1:19" ht="15.75" x14ac:dyDescent="0.25">
      <c r="A106" s="86" t="s">
        <v>109</v>
      </c>
      <c r="B106" s="8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8"/>
      <c r="Q106" s="49"/>
      <c r="R106" s="50"/>
      <c r="S106" s="47">
        <f>SUM(S99:S105)</f>
        <v>7330982</v>
      </c>
    </row>
    <row r="107" spans="1:19" ht="56.25" x14ac:dyDescent="0.25">
      <c r="A107" s="5" t="s">
        <v>27</v>
      </c>
      <c r="B107" s="5" t="s">
        <v>52</v>
      </c>
      <c r="C107" s="12">
        <v>275078.48</v>
      </c>
      <c r="D107" s="12">
        <v>71270.77</v>
      </c>
      <c r="E107" s="12">
        <v>376600</v>
      </c>
      <c r="F107" s="12">
        <v>33758.01</v>
      </c>
      <c r="G107" s="12">
        <v>14405.31</v>
      </c>
      <c r="H107" s="12">
        <v>20323.21</v>
      </c>
      <c r="I107" s="12">
        <v>2145.42</v>
      </c>
      <c r="J107" s="12">
        <v>0</v>
      </c>
      <c r="K107" s="63">
        <v>183385.65</v>
      </c>
      <c r="L107" s="12">
        <v>0</v>
      </c>
      <c r="M107" s="10">
        <f t="shared" ref="M107:M113" si="14">L107+K107+J107+I107+H107+G107+F107+E107+D107+C107</f>
        <v>976966.85</v>
      </c>
      <c r="N107" s="11">
        <v>1</v>
      </c>
      <c r="O107" s="7">
        <v>1</v>
      </c>
      <c r="P107" s="43">
        <f t="shared" ref="P107:P113" si="15">Q107/M107</f>
        <v>0.14841926315104756</v>
      </c>
      <c r="Q107" s="10">
        <f t="shared" ref="Q107:Q116" si="16">S107/R107</f>
        <v>145000.70000000001</v>
      </c>
      <c r="R107" s="30">
        <v>1</v>
      </c>
      <c r="S107" s="36">
        <v>145000.70000000001</v>
      </c>
    </row>
    <row r="108" spans="1:19" ht="66.75" x14ac:dyDescent="0.25">
      <c r="A108" s="5" t="s">
        <v>27</v>
      </c>
      <c r="B108" s="5" t="s">
        <v>53</v>
      </c>
      <c r="C108" s="17">
        <v>116908.36</v>
      </c>
      <c r="D108" s="12">
        <v>46088.88</v>
      </c>
      <c r="E108" s="12">
        <v>540550</v>
      </c>
      <c r="F108" s="12">
        <v>12553.76</v>
      </c>
      <c r="G108" s="12">
        <v>5356.98</v>
      </c>
      <c r="H108" s="12">
        <v>7557.69</v>
      </c>
      <c r="I108" s="12">
        <v>797.83</v>
      </c>
      <c r="J108" s="12">
        <v>0</v>
      </c>
      <c r="K108" s="12">
        <v>77938.899999999994</v>
      </c>
      <c r="L108" s="12">
        <v>0</v>
      </c>
      <c r="M108" s="10">
        <f t="shared" si="14"/>
        <v>807752.4</v>
      </c>
      <c r="N108" s="11">
        <v>1</v>
      </c>
      <c r="O108" s="7">
        <v>1</v>
      </c>
      <c r="P108" s="43">
        <f t="shared" si="15"/>
        <v>0.14268852683074665</v>
      </c>
      <c r="Q108" s="10">
        <f t="shared" si="16"/>
        <v>115257</v>
      </c>
      <c r="R108" s="30">
        <v>3</v>
      </c>
      <c r="S108" s="36">
        <v>345771</v>
      </c>
    </row>
    <row r="109" spans="1:19" ht="56.25" x14ac:dyDescent="0.25">
      <c r="A109" s="5" t="s">
        <v>27</v>
      </c>
      <c r="B109" s="13" t="s">
        <v>54</v>
      </c>
      <c r="C109" s="12">
        <v>20467.150000000001</v>
      </c>
      <c r="D109" s="12">
        <v>17651.96</v>
      </c>
      <c r="E109" s="12">
        <v>629200</v>
      </c>
      <c r="F109" s="12">
        <v>1569.85</v>
      </c>
      <c r="G109" s="12">
        <v>669.89</v>
      </c>
      <c r="H109" s="12">
        <v>945.09</v>
      </c>
      <c r="I109" s="12">
        <v>99.77</v>
      </c>
      <c r="J109" s="12">
        <v>0</v>
      </c>
      <c r="K109" s="12">
        <v>13644.77</v>
      </c>
      <c r="L109" s="12">
        <v>0</v>
      </c>
      <c r="M109" s="10">
        <f t="shared" si="14"/>
        <v>684248.48</v>
      </c>
      <c r="N109" s="11">
        <v>1</v>
      </c>
      <c r="O109" s="7">
        <v>1</v>
      </c>
      <c r="P109" s="43">
        <f t="shared" si="15"/>
        <v>5.4336498733130782E-2</v>
      </c>
      <c r="Q109" s="10">
        <f t="shared" si="16"/>
        <v>37179.666666666664</v>
      </c>
      <c r="R109" s="30">
        <v>30</v>
      </c>
      <c r="S109" s="36">
        <v>1115390</v>
      </c>
    </row>
    <row r="110" spans="1:19" ht="56.25" x14ac:dyDescent="0.25">
      <c r="A110" s="5" t="s">
        <v>27</v>
      </c>
      <c r="B110" s="5" t="s">
        <v>55</v>
      </c>
      <c r="C110" s="12">
        <v>5526.13</v>
      </c>
      <c r="D110" s="12">
        <v>12264.38</v>
      </c>
      <c r="E110" s="12">
        <v>129900</v>
      </c>
      <c r="F110" s="12">
        <v>190.74</v>
      </c>
      <c r="G110" s="12">
        <v>81.39</v>
      </c>
      <c r="H110" s="12">
        <v>114.83</v>
      </c>
      <c r="I110" s="12">
        <v>12.12</v>
      </c>
      <c r="J110" s="12">
        <v>0</v>
      </c>
      <c r="K110" s="12">
        <v>3684.09</v>
      </c>
      <c r="L110" s="12">
        <v>0</v>
      </c>
      <c r="M110" s="10">
        <f t="shared" si="14"/>
        <v>151773.68000000002</v>
      </c>
      <c r="N110" s="11">
        <v>1</v>
      </c>
      <c r="O110" s="7">
        <v>1</v>
      </c>
      <c r="P110" s="43">
        <f t="shared" si="15"/>
        <v>0.19152033115719042</v>
      </c>
      <c r="Q110" s="10">
        <f t="shared" si="16"/>
        <v>29067.745454545453</v>
      </c>
      <c r="R110" s="30">
        <v>110</v>
      </c>
      <c r="S110" s="17">
        <v>3197452</v>
      </c>
    </row>
    <row r="111" spans="1:19" ht="67.5" x14ac:dyDescent="0.25">
      <c r="A111" s="5" t="s">
        <v>27</v>
      </c>
      <c r="B111" s="5" t="s">
        <v>56</v>
      </c>
      <c r="C111" s="12">
        <v>275078.48</v>
      </c>
      <c r="D111" s="12">
        <v>71270.77</v>
      </c>
      <c r="E111" s="12">
        <v>376600</v>
      </c>
      <c r="F111" s="12">
        <v>33758.01</v>
      </c>
      <c r="G111" s="12">
        <v>14405.31</v>
      </c>
      <c r="H111" s="12">
        <v>20323.21</v>
      </c>
      <c r="I111" s="12">
        <v>2145.42</v>
      </c>
      <c r="J111" s="12">
        <v>0</v>
      </c>
      <c r="K111" s="12">
        <v>183385.65</v>
      </c>
      <c r="L111" s="12">
        <v>0</v>
      </c>
      <c r="M111" s="10">
        <f t="shared" si="14"/>
        <v>976966.85</v>
      </c>
      <c r="N111" s="11">
        <v>1.01</v>
      </c>
      <c r="O111" s="7">
        <v>1</v>
      </c>
      <c r="P111" s="43">
        <f t="shared" si="15"/>
        <v>0.1027518146257129</v>
      </c>
      <c r="Q111" s="10">
        <f t="shared" si="16"/>
        <v>100385.11666666665</v>
      </c>
      <c r="R111" s="30">
        <v>6</v>
      </c>
      <c r="S111" s="36">
        <v>602310.69999999995</v>
      </c>
    </row>
    <row r="112" spans="1:19" ht="56.25" x14ac:dyDescent="0.25">
      <c r="A112" s="5" t="s">
        <v>27</v>
      </c>
      <c r="B112" s="5" t="s">
        <v>57</v>
      </c>
      <c r="C112" s="12">
        <v>20467.150000000001</v>
      </c>
      <c r="D112" s="12">
        <v>17651.96</v>
      </c>
      <c r="E112" s="12">
        <v>629200</v>
      </c>
      <c r="F112" s="12">
        <v>1569.85</v>
      </c>
      <c r="G112" s="12">
        <v>669.89</v>
      </c>
      <c r="H112" s="12">
        <v>945.09</v>
      </c>
      <c r="I112" s="12">
        <v>99.77</v>
      </c>
      <c r="J112" s="12">
        <v>0</v>
      </c>
      <c r="K112" s="12">
        <v>13644.77</v>
      </c>
      <c r="L112" s="12">
        <v>0</v>
      </c>
      <c r="M112" s="10">
        <f t="shared" si="14"/>
        <v>684248.48</v>
      </c>
      <c r="N112" s="11">
        <v>1.01</v>
      </c>
      <c r="O112" s="7">
        <v>1</v>
      </c>
      <c r="P112" s="43">
        <f t="shared" si="15"/>
        <v>4.5021677338200713E-2</v>
      </c>
      <c r="Q112" s="10">
        <f t="shared" si="16"/>
        <v>30806.014285714286</v>
      </c>
      <c r="R112" s="30">
        <v>70</v>
      </c>
      <c r="S112" s="36">
        <v>2156421</v>
      </c>
    </row>
    <row r="113" spans="1:19" ht="56.25" x14ac:dyDescent="0.25">
      <c r="A113" s="5" t="s">
        <v>27</v>
      </c>
      <c r="B113" s="5" t="s">
        <v>58</v>
      </c>
      <c r="C113" s="12">
        <v>5526.13</v>
      </c>
      <c r="D113" s="12">
        <v>12264.38</v>
      </c>
      <c r="E113" s="12">
        <v>129900</v>
      </c>
      <c r="F113" s="12">
        <v>190.74</v>
      </c>
      <c r="G113" s="12">
        <v>81.39</v>
      </c>
      <c r="H113" s="12">
        <v>114.83</v>
      </c>
      <c r="I113" s="12">
        <v>12.12</v>
      </c>
      <c r="J113" s="12">
        <v>0</v>
      </c>
      <c r="K113" s="12">
        <v>3684.09</v>
      </c>
      <c r="L113" s="12">
        <v>0</v>
      </c>
      <c r="M113" s="10">
        <f t="shared" si="14"/>
        <v>151773.68000000002</v>
      </c>
      <c r="N113" s="11">
        <v>1.01</v>
      </c>
      <c r="O113" s="7">
        <v>1</v>
      </c>
      <c r="P113" s="43">
        <f t="shared" si="15"/>
        <v>0.14698077097425585</v>
      </c>
      <c r="Q113" s="10">
        <f t="shared" si="16"/>
        <v>22307.8125</v>
      </c>
      <c r="R113" s="30">
        <v>48</v>
      </c>
      <c r="S113" s="36">
        <v>1070775</v>
      </c>
    </row>
    <row r="114" spans="1:19" ht="44.25" x14ac:dyDescent="0.25">
      <c r="A114" s="21" t="s">
        <v>27</v>
      </c>
      <c r="B114" s="3" t="s">
        <v>36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7"/>
      <c r="P114" s="43"/>
      <c r="Q114" s="10">
        <f t="shared" si="16"/>
        <v>8333.3333333333339</v>
      </c>
      <c r="R114" s="30">
        <v>6</v>
      </c>
      <c r="S114" s="17">
        <v>50000</v>
      </c>
    </row>
    <row r="115" spans="1:19" ht="54" x14ac:dyDescent="0.25">
      <c r="A115" s="21" t="s">
        <v>27</v>
      </c>
      <c r="B115" s="3" t="s">
        <v>34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7"/>
      <c r="P115" s="43"/>
      <c r="Q115" s="10">
        <f t="shared" si="16"/>
        <v>5166.3392670157073</v>
      </c>
      <c r="R115" s="30">
        <v>382</v>
      </c>
      <c r="S115" s="36">
        <f>3025776-1052234.4</f>
        <v>1973541.6</v>
      </c>
    </row>
    <row r="116" spans="1:19" ht="54.75" x14ac:dyDescent="0.25">
      <c r="A116" s="21" t="s">
        <v>27</v>
      </c>
      <c r="B116" s="3" t="s">
        <v>94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7"/>
      <c r="P116" s="43"/>
      <c r="Q116" s="10">
        <f t="shared" si="16"/>
        <v>14285.714285714286</v>
      </c>
      <c r="R116" s="30">
        <v>14</v>
      </c>
      <c r="S116" s="17">
        <v>200000</v>
      </c>
    </row>
    <row r="117" spans="1:19" ht="15.75" x14ac:dyDescent="0.25">
      <c r="A117" s="86" t="s">
        <v>110</v>
      </c>
      <c r="B117" s="8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8"/>
      <c r="Q117" s="49"/>
      <c r="R117" s="50"/>
      <c r="S117" s="52">
        <f>SUM(S107:S116)</f>
        <v>10856662</v>
      </c>
    </row>
    <row r="118" spans="1:19" ht="54" x14ac:dyDescent="0.25">
      <c r="A118" s="21" t="s">
        <v>29</v>
      </c>
      <c r="B118" s="3" t="s">
        <v>34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7"/>
      <c r="P118" s="43"/>
      <c r="Q118" s="10">
        <f>S118/R118</f>
        <v>32398.8940397351</v>
      </c>
      <c r="R118" s="30">
        <v>151</v>
      </c>
      <c r="S118" s="20">
        <f>4873944+18289</f>
        <v>4892233</v>
      </c>
    </row>
    <row r="119" spans="1:19" ht="54.75" x14ac:dyDescent="0.25">
      <c r="A119" s="21" t="s">
        <v>29</v>
      </c>
      <c r="B119" s="3" t="s">
        <v>94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7"/>
      <c r="P119" s="43"/>
      <c r="Q119" s="10">
        <f>S119/R119</f>
        <v>17900</v>
      </c>
      <c r="R119" s="30">
        <v>2</v>
      </c>
      <c r="S119" s="20">
        <v>35800</v>
      </c>
    </row>
    <row r="120" spans="1:19" ht="54" x14ac:dyDescent="0.25">
      <c r="A120" s="21" t="s">
        <v>29</v>
      </c>
      <c r="B120" s="3" t="s">
        <v>95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7"/>
      <c r="P120" s="43"/>
      <c r="Q120" s="10">
        <f>S120/R120</f>
        <v>3109.090909090909</v>
      </c>
      <c r="R120" s="30">
        <v>11</v>
      </c>
      <c r="S120" s="20">
        <v>34200</v>
      </c>
    </row>
    <row r="121" spans="1:19" ht="15.75" x14ac:dyDescent="0.25">
      <c r="A121" s="86" t="s">
        <v>111</v>
      </c>
      <c r="B121" s="8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8"/>
      <c r="Q121" s="49"/>
      <c r="R121" s="50"/>
      <c r="S121" s="47">
        <f>SUM(S118:S120)</f>
        <v>4962233</v>
      </c>
    </row>
    <row r="122" spans="1:19" ht="54" x14ac:dyDescent="0.25">
      <c r="A122" s="3" t="s">
        <v>65</v>
      </c>
      <c r="B122" s="3" t="s">
        <v>34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7"/>
      <c r="P122" s="43"/>
      <c r="Q122" s="10">
        <f>S122/R122</f>
        <v>46926.537190082643</v>
      </c>
      <c r="R122" s="30">
        <v>121</v>
      </c>
      <c r="S122" s="20">
        <f>5768111-S123</f>
        <v>5678111</v>
      </c>
    </row>
    <row r="123" spans="1:19" ht="54" x14ac:dyDescent="0.25">
      <c r="A123" s="3" t="s">
        <v>65</v>
      </c>
      <c r="B123" s="3" t="s">
        <v>95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7"/>
      <c r="P123" s="43"/>
      <c r="Q123" s="10">
        <f>S123/R123</f>
        <v>30000</v>
      </c>
      <c r="R123" s="30">
        <v>3</v>
      </c>
      <c r="S123" s="20">
        <v>90000</v>
      </c>
    </row>
    <row r="124" spans="1:19" x14ac:dyDescent="0.25">
      <c r="A124" s="88" t="s">
        <v>112</v>
      </c>
      <c r="B124" s="88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5"/>
      <c r="N124" s="64"/>
      <c r="O124" s="64"/>
      <c r="P124" s="64"/>
      <c r="Q124" s="64"/>
      <c r="R124" s="66"/>
      <c r="S124" s="67">
        <f>SUM(S122:S123)</f>
        <v>5768111</v>
      </c>
    </row>
    <row r="127" spans="1:19" x14ac:dyDescent="0.25">
      <c r="A127" s="79" t="s">
        <v>113</v>
      </c>
      <c r="B127" s="79"/>
    </row>
    <row r="128" spans="1:19" ht="46.5" customHeight="1" x14ac:dyDescent="0.3">
      <c r="A128" s="79"/>
      <c r="B128" s="79"/>
      <c r="P128" s="80" t="s">
        <v>114</v>
      </c>
      <c r="Q128" s="80"/>
      <c r="R128" s="80"/>
      <c r="S128" s="80"/>
    </row>
  </sheetData>
  <autoFilter ref="A9:S124">
    <filterColumn colId="12" showButton="0"/>
    <filterColumn colId="16" showButton="0"/>
    <sortState ref="A10:S114">
      <sortCondition ref="A9:A113"/>
    </sortState>
  </autoFilter>
  <mergeCells count="26">
    <mergeCell ref="A127:B128"/>
    <mergeCell ref="P128:S128"/>
    <mergeCell ref="S7:S8"/>
    <mergeCell ref="M7:M8"/>
    <mergeCell ref="Q7:Q8"/>
    <mergeCell ref="A15:B15"/>
    <mergeCell ref="A21:B21"/>
    <mergeCell ref="A40:B40"/>
    <mergeCell ref="A56:B56"/>
    <mergeCell ref="A63:B63"/>
    <mergeCell ref="A121:B121"/>
    <mergeCell ref="A124:B124"/>
    <mergeCell ref="A98:B98"/>
    <mergeCell ref="A84:B84"/>
    <mergeCell ref="A106:B106"/>
    <mergeCell ref="A117:B117"/>
    <mergeCell ref="A4:S5"/>
    <mergeCell ref="A1:B2"/>
    <mergeCell ref="A7:A8"/>
    <mergeCell ref="R7:R8"/>
    <mergeCell ref="B7:B8"/>
    <mergeCell ref="C7:E7"/>
    <mergeCell ref="F7:L7"/>
    <mergeCell ref="N7:N8"/>
    <mergeCell ref="O7:O8"/>
    <mergeCell ref="P7:P8"/>
  </mergeCells>
  <pageMargins left="0.7" right="0.7" top="0.75" bottom="0.75" header="0.3" footer="0.3"/>
  <pageSetup paperSize="9" scale="4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2018-12-27T19:24:02Z</cp:lastPrinted>
  <dcterms:created xsi:type="dcterms:W3CDTF">2018-11-30T07:47:21Z</dcterms:created>
  <dcterms:modified xsi:type="dcterms:W3CDTF">2018-12-28T12:17:49Z</dcterms:modified>
</cp:coreProperties>
</file>